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U29" i="1"/>
  <c r="BT29" i="1"/>
  <c r="BR29" i="1"/>
  <c r="BS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W29" i="1"/>
  <c r="U29" i="1" s="1"/>
  <c r="V29" i="1"/>
  <c r="N29" i="1"/>
  <c r="BU28" i="1"/>
  <c r="BT28" i="1"/>
  <c r="BR28" i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W28" i="1"/>
  <c r="V28" i="1"/>
  <c r="N28" i="1"/>
  <c r="BU27" i="1"/>
  <c r="BT27" i="1"/>
  <c r="BR27" i="1"/>
  <c r="BS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I27" i="1" s="1"/>
  <c r="W27" i="1"/>
  <c r="V27" i="1"/>
  <c r="N27" i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M26" i="1"/>
  <c r="AL26" i="1"/>
  <c r="AG26" i="1"/>
  <c r="AE26" i="1" s="1"/>
  <c r="W26" i="1"/>
  <c r="V26" i="1"/>
  <c r="N26" i="1"/>
  <c r="BU25" i="1"/>
  <c r="BT25" i="1"/>
  <c r="BR25" i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/>
  <c r="G25" i="1" s="1"/>
  <c r="W25" i="1"/>
  <c r="V25" i="1"/>
  <c r="N25" i="1"/>
  <c r="BU24" i="1"/>
  <c r="BT24" i="1"/>
  <c r="BR24" i="1"/>
  <c r="BS24" i="1" s="1"/>
  <c r="Q24" i="1" s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I24" i="1" s="1"/>
  <c r="AF24" i="1"/>
  <c r="W24" i="1"/>
  <c r="V24" i="1"/>
  <c r="N24" i="1"/>
  <c r="L24" i="1"/>
  <c r="H24" i="1"/>
  <c r="AV24" i="1" s="1"/>
  <c r="BU23" i="1"/>
  <c r="BT23" i="1"/>
  <c r="BR23" i="1"/>
  <c r="BS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/>
  <c r="L23" i="1" s="1"/>
  <c r="W23" i="1"/>
  <c r="U23" i="1" s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I22" i="1" s="1"/>
  <c r="W22" i="1"/>
  <c r="V22" i="1"/>
  <c r="U22" i="1" s="1"/>
  <c r="N22" i="1"/>
  <c r="H22" i="1"/>
  <c r="AV22" i="1" s="1"/>
  <c r="BU21" i="1"/>
  <c r="BT21" i="1"/>
  <c r="BR21" i="1"/>
  <c r="BS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U21" i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W20" i="1"/>
  <c r="V20" i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19" i="1" l="1"/>
  <c r="Q19" i="1"/>
  <c r="AU21" i="1"/>
  <c r="AW21" i="1" s="1"/>
  <c r="Q21" i="1"/>
  <c r="AF19" i="1"/>
  <c r="I19" i="1"/>
  <c r="AU26" i="1"/>
  <c r="AW26" i="1" s="1"/>
  <c r="Q26" i="1"/>
  <c r="Q27" i="1"/>
  <c r="AU27" i="1"/>
  <c r="AW27" i="1" s="1"/>
  <c r="G30" i="1"/>
  <c r="Y30" i="1" s="1"/>
  <c r="H30" i="1"/>
  <c r="I30" i="1"/>
  <c r="G26" i="1"/>
  <c r="Y26" i="1" s="1"/>
  <c r="AF26" i="1"/>
  <c r="I26" i="1"/>
  <c r="L26" i="1"/>
  <c r="AU29" i="1"/>
  <c r="AW29" i="1" s="1"/>
  <c r="Q29" i="1"/>
  <c r="BS25" i="1"/>
  <c r="U28" i="1"/>
  <c r="BS30" i="1"/>
  <c r="H27" i="1"/>
  <c r="AV27" i="1" s="1"/>
  <c r="AY27" i="1" s="1"/>
  <c r="I25" i="1"/>
  <c r="AW19" i="1"/>
  <c r="U20" i="1"/>
  <c r="G24" i="1"/>
  <c r="Y24" i="1" s="1"/>
  <c r="U26" i="1"/>
  <c r="U27" i="1"/>
  <c r="Q23" i="1"/>
  <c r="AU23" i="1"/>
  <c r="AW23" i="1" s="1"/>
  <c r="I20" i="1"/>
  <c r="AF20" i="1"/>
  <c r="H20" i="1"/>
  <c r="AV20" i="1" s="1"/>
  <c r="L20" i="1"/>
  <c r="G20" i="1"/>
  <c r="AY30" i="1"/>
  <c r="L25" i="1"/>
  <c r="H25" i="1"/>
  <c r="AV25" i="1" s="1"/>
  <c r="R26" i="1"/>
  <c r="S26" i="1" s="1"/>
  <c r="O26" i="1" s="1"/>
  <c r="M26" i="1" s="1"/>
  <c r="P26" i="1" s="1"/>
  <c r="J26" i="1" s="1"/>
  <c r="K26" i="1" s="1"/>
  <c r="AU30" i="1"/>
  <c r="AW30" i="1" s="1"/>
  <c r="Q30" i="1"/>
  <c r="U25" i="1"/>
  <c r="AF25" i="1"/>
  <c r="Q25" i="1"/>
  <c r="AU25" i="1"/>
  <c r="AW25" i="1" s="1"/>
  <c r="AF27" i="1"/>
  <c r="L27" i="1"/>
  <c r="G27" i="1"/>
  <c r="AF23" i="1"/>
  <c r="I23" i="1"/>
  <c r="H23" i="1"/>
  <c r="AV23" i="1" s="1"/>
  <c r="AY23" i="1" s="1"/>
  <c r="Y25" i="1"/>
  <c r="L21" i="1"/>
  <c r="H21" i="1"/>
  <c r="AV21" i="1" s="1"/>
  <c r="AY21" i="1" s="1"/>
  <c r="AF21" i="1"/>
  <c r="I21" i="1"/>
  <c r="G21" i="1"/>
  <c r="AU22" i="1"/>
  <c r="AW22" i="1" s="1"/>
  <c r="Q22" i="1"/>
  <c r="L29" i="1"/>
  <c r="H29" i="1"/>
  <c r="AV29" i="1" s="1"/>
  <c r="AY29" i="1" s="1"/>
  <c r="AF29" i="1"/>
  <c r="I29" i="1"/>
  <c r="G29" i="1"/>
  <c r="L19" i="1"/>
  <c r="H19" i="1"/>
  <c r="AV19" i="1" s="1"/>
  <c r="AY19" i="1" s="1"/>
  <c r="G19" i="1"/>
  <c r="G22" i="1"/>
  <c r="L22" i="1"/>
  <c r="AF22" i="1"/>
  <c r="AU24" i="1"/>
  <c r="AY24" i="1" s="1"/>
  <c r="I28" i="1"/>
  <c r="AF28" i="1"/>
  <c r="H28" i="1"/>
  <c r="AV28" i="1" s="1"/>
  <c r="L28" i="1"/>
  <c r="G28" i="1"/>
  <c r="H26" i="1"/>
  <c r="AV26" i="1" s="1"/>
  <c r="AF30" i="1"/>
  <c r="BS20" i="1"/>
  <c r="U24" i="1"/>
  <c r="BS28" i="1"/>
  <c r="L30" i="1"/>
  <c r="R24" i="1" l="1"/>
  <c r="S24" i="1" s="1"/>
  <c r="Z24" i="1" s="1"/>
  <c r="AW24" i="1"/>
  <c r="AY26" i="1"/>
  <c r="Y28" i="1"/>
  <c r="Y29" i="1"/>
  <c r="Y21" i="1"/>
  <c r="O21" i="1"/>
  <c r="M21" i="1" s="1"/>
  <c r="P21" i="1" s="1"/>
  <c r="J21" i="1" s="1"/>
  <c r="K21" i="1" s="1"/>
  <c r="Y27" i="1"/>
  <c r="R25" i="1"/>
  <c r="S25" i="1" s="1"/>
  <c r="Y19" i="1"/>
  <c r="AA24" i="1"/>
  <c r="AB24" i="1" s="1"/>
  <c r="AA26" i="1"/>
  <c r="T26" i="1"/>
  <c r="X26" i="1" s="1"/>
  <c r="Z26" i="1"/>
  <c r="O24" i="1"/>
  <c r="M24" i="1" s="1"/>
  <c r="P24" i="1" s="1"/>
  <c r="J24" i="1" s="1"/>
  <c r="K24" i="1" s="1"/>
  <c r="R29" i="1"/>
  <c r="S29" i="1" s="1"/>
  <c r="O29" i="1" s="1"/>
  <c r="M29" i="1" s="1"/>
  <c r="P29" i="1" s="1"/>
  <c r="J29" i="1" s="1"/>
  <c r="K29" i="1" s="1"/>
  <c r="Y20" i="1"/>
  <c r="Y22" i="1"/>
  <c r="R22" i="1"/>
  <c r="S22" i="1" s="1"/>
  <c r="R30" i="1"/>
  <c r="S30" i="1" s="1"/>
  <c r="R27" i="1"/>
  <c r="S27" i="1" s="1"/>
  <c r="O27" i="1" s="1"/>
  <c r="M27" i="1" s="1"/>
  <c r="P27" i="1" s="1"/>
  <c r="J27" i="1" s="1"/>
  <c r="K27" i="1" s="1"/>
  <c r="R19" i="1"/>
  <c r="S19" i="1" s="1"/>
  <c r="Q28" i="1"/>
  <c r="AU28" i="1"/>
  <c r="AW28" i="1" s="1"/>
  <c r="Q20" i="1"/>
  <c r="AU20" i="1"/>
  <c r="AW20" i="1" s="1"/>
  <c r="R21" i="1"/>
  <c r="S21" i="1" s="1"/>
  <c r="AY25" i="1"/>
  <c r="AY22" i="1"/>
  <c r="AY20" i="1"/>
  <c r="R23" i="1"/>
  <c r="S23" i="1" s="1"/>
  <c r="T24" i="1" l="1"/>
  <c r="X24" i="1" s="1"/>
  <c r="AY28" i="1"/>
  <c r="T19" i="1"/>
  <c r="X19" i="1" s="1"/>
  <c r="AA19" i="1"/>
  <c r="Z19" i="1"/>
  <c r="R20" i="1"/>
  <c r="S20" i="1" s="1"/>
  <c r="T27" i="1"/>
  <c r="X27" i="1" s="1"/>
  <c r="AA27" i="1"/>
  <c r="Z27" i="1"/>
  <c r="AA22" i="1"/>
  <c r="T22" i="1"/>
  <c r="X22" i="1" s="1"/>
  <c r="Z22" i="1"/>
  <c r="O19" i="1"/>
  <c r="M19" i="1" s="1"/>
  <c r="P19" i="1" s="1"/>
  <c r="J19" i="1" s="1"/>
  <c r="K19" i="1" s="1"/>
  <c r="T25" i="1"/>
  <c r="X25" i="1" s="1"/>
  <c r="AA25" i="1"/>
  <c r="O25" i="1"/>
  <c r="M25" i="1" s="1"/>
  <c r="P25" i="1" s="1"/>
  <c r="J25" i="1" s="1"/>
  <c r="K25" i="1" s="1"/>
  <c r="Z25" i="1"/>
  <c r="AA23" i="1"/>
  <c r="T23" i="1"/>
  <c r="X23" i="1" s="1"/>
  <c r="Z23" i="1"/>
  <c r="O23" i="1"/>
  <c r="M23" i="1" s="1"/>
  <c r="P23" i="1" s="1"/>
  <c r="J23" i="1" s="1"/>
  <c r="K23" i="1" s="1"/>
  <c r="T21" i="1"/>
  <c r="X21" i="1" s="1"/>
  <c r="Z21" i="1"/>
  <c r="AA21" i="1"/>
  <c r="AB21" i="1" s="1"/>
  <c r="R28" i="1"/>
  <c r="S28" i="1" s="1"/>
  <c r="AA30" i="1"/>
  <c r="T30" i="1"/>
  <c r="X30" i="1" s="1"/>
  <c r="Z30" i="1"/>
  <c r="O30" i="1"/>
  <c r="M30" i="1" s="1"/>
  <c r="P30" i="1" s="1"/>
  <c r="J30" i="1" s="1"/>
  <c r="K30" i="1" s="1"/>
  <c r="O22" i="1"/>
  <c r="M22" i="1" s="1"/>
  <c r="P22" i="1" s="1"/>
  <c r="J22" i="1" s="1"/>
  <c r="K22" i="1" s="1"/>
  <c r="T29" i="1"/>
  <c r="X29" i="1" s="1"/>
  <c r="AA29" i="1"/>
  <c r="AB29" i="1" s="1"/>
  <c r="Z29" i="1"/>
  <c r="AB26" i="1"/>
  <c r="AB27" i="1" l="1"/>
  <c r="AB30" i="1"/>
  <c r="AB25" i="1"/>
  <c r="AB19" i="1"/>
  <c r="AA28" i="1"/>
  <c r="T28" i="1"/>
  <c r="X28" i="1" s="1"/>
  <c r="Z28" i="1"/>
  <c r="O28" i="1"/>
  <c r="M28" i="1" s="1"/>
  <c r="P28" i="1" s="1"/>
  <c r="J28" i="1" s="1"/>
  <c r="K28" i="1" s="1"/>
  <c r="AB23" i="1"/>
  <c r="AB22" i="1"/>
  <c r="AA20" i="1"/>
  <c r="AB20" i="1" s="1"/>
  <c r="T20" i="1"/>
  <c r="X20" i="1" s="1"/>
  <c r="Z20" i="1"/>
  <c r="O20" i="1"/>
  <c r="M20" i="1" s="1"/>
  <c r="P20" i="1" s="1"/>
  <c r="J20" i="1" s="1"/>
  <c r="K20" i="1" s="1"/>
  <c r="AB28" i="1" l="1"/>
</calcChain>
</file>

<file path=xl/sharedStrings.xml><?xml version="1.0" encoding="utf-8"?>
<sst xmlns="http://schemas.openxmlformats.org/spreadsheetml/2006/main" count="677" uniqueCount="362">
  <si>
    <t>File opened</t>
  </si>
  <si>
    <t>2020-09-11 09:53:39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</si>
  <si>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</si>
  <si>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</si>
  <si>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</si>
  <si>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</si>
  <si>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</si>
  <si>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</si>
  <si>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</si>
  <si>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</si>
  <si>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</si>
  <si>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</si>
  <si>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</si>
  <si>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{"co2bzero": "0.931309", "flowazero": "0.31688", "co2aspanconc2": "298.9", "oxygen": "21", "tbzero": "0.0729084", "h2oaspan2b": "0.102286", "h2oazero": "1.03379", "h2oaspan2": "0", "h2obspan2": "0", "h2obspan2a": "0.099086", "h2oaspan1": "1.04034", "h2obzero": "1.00493", "h2obspan2b": "0.102276", "co2bspanconc2": "298.9", "h2oaspan2a": "0.0983196", "h2oaspanconc2": "0", "co2bspan2b": "0.185009", "co2aspan2": "-0.0272619", "ssa_ref": "40350.2", "co2azero": "0.929293", "co2bspan1": "0.960927", "co2bspan2a": "0.193642", "co2aspanconc1": "993", "chamberpressurezero": "2.6448", "co2aspan2b": "0.184993", "h2obspanconc1": "19.41", "flowmeterzero": "1.00721", "flowbzero": "0.29228", "co2bspan2": "-0.0284272", "co2bspanconc1": "993", "ssb_ref": "38583.5", "tazero": "0.0108032", "h2oaspanconc1": "19.41", "co2aspan2a": "0.192577", "co2aspan1": "0.965871", "h2obspan1": "1.0322",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</si>
  <si>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</si>
  <si>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</si>
  <si>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</si>
  <si>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</si>
  <si>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</si>
  <si>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</si>
  <si>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</si>
  <si>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</si>
  <si>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</si>
  <si>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09:53:39</t>
  </si>
  <si>
    <t>Stability Definition:	CO2_r (Meas): Slp&lt;0.1 Per=20	CO2_s (Meas): Slp&lt;1 Per=20	H2O_r (Meas): Slp&lt;0.5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</si>
  <si>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</si>
  <si>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</si>
  <si>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</si>
  <si>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</si>
  <si>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</si>
  <si>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</si>
  <si>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</si>
  <si>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</si>
  <si>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</si>
  <si>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</si>
  <si>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</si>
  <si>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</si>
  <si>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</si>
  <si>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</si>
  <si>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</si>
  <si>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</si>
  <si>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</si>
  <si>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</si>
  <si>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</si>
  <si>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</si>
  <si>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</si>
  <si>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</si>
  <si>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</si>
  <si>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</si>
  <si>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</si>
  <si>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</si>
  <si>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</si>
  <si>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</si>
  <si>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</si>
  <si>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</si>
  <si>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</si>
  <si>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</si>
  <si>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</si>
  <si>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</si>
  <si>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</si>
  <si>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</si>
  <si>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</si>
  <si>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</si>
  <si>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</si>
  <si>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</si>
  <si>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</si>
  <si>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</si>
  <si>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</si>
  <si>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</si>
  <si>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</si>
  <si>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</si>
  <si>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</si>
  <si>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</si>
  <si>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</si>
  <si>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</si>
  <si>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</si>
  <si>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</si>
  <si>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</si>
  <si>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</si>
  <si>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</si>
  <si>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</si>
  <si>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</si>
  <si>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</si>
  <si>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</si>
  <si>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</si>
  <si>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</si>
  <si>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</si>
  <si>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</si>
  <si>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</si>
  <si>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</si>
  <si>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</si>
  <si>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</si>
  <si>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</si>
  <si>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</si>
  <si>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</si>
  <si>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</si>
  <si>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</si>
  <si>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</si>
  <si>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</si>
  <si>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</si>
  <si>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</si>
  <si>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</si>
  <si>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</si>
  <si>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</si>
  <si>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</si>
  <si>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</si>
  <si>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</si>
  <si>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</si>
  <si>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</si>
  <si>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</si>
  <si>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</si>
  <si>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</si>
  <si>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</si>
  <si>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</si>
  <si>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</si>
  <si>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</si>
  <si>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</si>
  <si>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</si>
  <si>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</si>
  <si>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</si>
  <si>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</si>
  <si>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</si>
  <si>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</si>
  <si>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</si>
  <si>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</si>
  <si>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</si>
  <si>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</si>
  <si>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</si>
  <si>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</si>
  <si>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</si>
  <si>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</si>
  <si>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</si>
  <si>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</si>
  <si>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</si>
  <si>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</si>
  <si>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</si>
  <si>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</si>
  <si>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</si>
  <si>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</si>
  <si>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</si>
  <si>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</si>
  <si>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</si>
  <si>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</si>
  <si>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</si>
  <si>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</si>
  <si>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</si>
  <si>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</si>
  <si>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</si>
  <si>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</si>
  <si>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</si>
  <si>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</si>
  <si>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</si>
  <si>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</si>
  <si>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</si>
  <si>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</si>
  <si>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</si>
  <si>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</si>
  <si>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</si>
  <si>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</si>
  <si>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</si>
  <si>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</si>
  <si>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</si>
  <si>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</si>
  <si>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</si>
  <si>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</si>
  <si>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</si>
  <si>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</si>
  <si>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</si>
  <si>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</si>
  <si>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</si>
  <si>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</si>
  <si>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</si>
  <si>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</si>
  <si>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</si>
  <si>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</si>
  <si>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</si>
  <si>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</si>
  <si>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</si>
  <si>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</si>
  <si>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</si>
  <si>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</si>
  <si>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</si>
  <si>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</si>
  <si>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</si>
  <si>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</si>
  <si>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</si>
  <si>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</si>
  <si>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</si>
  <si>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</si>
  <si>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</si>
  <si>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</si>
  <si>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</si>
  <si>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</si>
  <si>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</si>
  <si>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</si>
  <si>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</si>
  <si>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</si>
  <si>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</si>
  <si>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</si>
  <si>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</si>
  <si>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</si>
  <si>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</si>
  <si>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</si>
  <si>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</si>
  <si>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</si>
  <si>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</si>
  <si>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</si>
  <si>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</si>
  <si>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</si>
  <si>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</si>
  <si>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</si>
  <si>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</si>
  <si>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</si>
  <si>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</si>
  <si>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</si>
  <si>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</si>
  <si>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</si>
  <si>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</si>
  <si>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</si>
  <si>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</si>
  <si>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</si>
  <si>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</si>
  <si>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</si>
  <si>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</si>
  <si>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</si>
  <si>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</si>
  <si>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</si>
  <si>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</si>
  <si>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</si>
  <si>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</si>
  <si>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</si>
  <si>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</si>
  <si>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</si>
  <si>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</si>
  <si>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</si>
  <si>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</si>
  <si>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</si>
  <si>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</si>
  <si>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</si>
  <si>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</si>
  <si>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</si>
  <si>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</si>
  <si>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</si>
  <si>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</si>
  <si>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</si>
  <si>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</si>
  <si>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</si>
  <si>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</si>
  <si>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</si>
  <si>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</si>
  <si>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</si>
  <si>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</si>
  <si>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</si>
  <si>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</si>
  <si>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</si>
  <si>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</si>
  <si>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</si>
  <si>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</si>
  <si>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</si>
  <si>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</si>
  <si>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</si>
  <si>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</si>
  <si>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</si>
  <si>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</si>
  <si>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</si>
  <si>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</si>
  <si>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</si>
  <si>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</si>
  <si>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</si>
  <si>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</si>
  <si>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</si>
  <si>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</si>
  <si>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</si>
  <si>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</si>
  <si>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</si>
  <si>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</si>
  <si>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</si>
  <si>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</si>
  <si>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</si>
  <si>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</si>
  <si>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</si>
  <si>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</si>
  <si>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</si>
  <si>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</si>
  <si>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</si>
  <si>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</si>
  <si>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</si>
  <si>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</si>
  <si>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</si>
  <si>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</si>
  <si>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</si>
  <si>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</si>
  <si>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</si>
  <si>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</si>
  <si>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</si>
  <si>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</si>
  <si>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</si>
  <si>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</si>
  <si>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MPF-1711-20200911-09_45_48</t>
  </si>
  <si>
    <t>0: Broadleaf</t>
  </si>
  <si>
    <t>20200911 10:10:31</t>
  </si>
  <si>
    <t>10:10:31</t>
  </si>
  <si>
    <t>MPF-1714-20200911-10_10_13</t>
  </si>
  <si>
    <t>DARK-1715-20200911-10_10_15</t>
  </si>
  <si>
    <t>10:10:03</t>
  </si>
  <si>
    <t>4/4</t>
  </si>
  <si>
    <t>20200911 10:12:04</t>
  </si>
  <si>
    <t>10:12:04</t>
  </si>
  <si>
    <t>MPF-1716-20200911-10_11_46</t>
  </si>
  <si>
    <t>DARK-1717-20200911-10_11_48</t>
  </si>
  <si>
    <t>10:11:30</t>
  </si>
  <si>
    <t>20200911 10:13:28</t>
  </si>
  <si>
    <t>10:13:28</t>
  </si>
  <si>
    <t>MPF-1718-20200911-10_13_10</t>
  </si>
  <si>
    <t>DARK-1719-20200911-10_13_12</t>
  </si>
  <si>
    <t>10:13:01</t>
  </si>
  <si>
    <t>20200911 10:14:56</t>
  </si>
  <si>
    <t>10:14:56</t>
  </si>
  <si>
    <t>MPF-1720-20200911-10_14_38</t>
  </si>
  <si>
    <t>DARK-1721-20200911-10_14_40</t>
  </si>
  <si>
    <t>10:14:29</t>
  </si>
  <si>
    <t>20200911 10:16:20</t>
  </si>
  <si>
    <t>10:16:20</t>
  </si>
  <si>
    <t>MPF-1722-20200911-10_16_02</t>
  </si>
  <si>
    <t>DARK-1723-20200911-10_16_04</t>
  </si>
  <si>
    <t>10:15:53</t>
  </si>
  <si>
    <t>20200911 10:17:49</t>
  </si>
  <si>
    <t>10:17:49</t>
  </si>
  <si>
    <t>MPF-1724-20200911-10_17_31</t>
  </si>
  <si>
    <t>DARK-1725-20200911-10_17_33</t>
  </si>
  <si>
    <t>10:17:22</t>
  </si>
  <si>
    <t>20200911 10:19:16</t>
  </si>
  <si>
    <t>10:19:16</t>
  </si>
  <si>
    <t>MPF-1726-20200911-10_18_58</t>
  </si>
  <si>
    <t>DARK-1727-20200911-10_19_00</t>
  </si>
  <si>
    <t>10:18:43</t>
  </si>
  <si>
    <t>20200911 10:20:39</t>
  </si>
  <si>
    <t>10:20:39</t>
  </si>
  <si>
    <t>MPF-1728-20200911-10_20_21</t>
  </si>
  <si>
    <t>DARK-1729-20200911-10_20_23</t>
  </si>
  <si>
    <t>10:20:11</t>
  </si>
  <si>
    <t>20200911 10:22:07</t>
  </si>
  <si>
    <t>10:22:07</t>
  </si>
  <si>
    <t>MPF-1730-20200911-10_21_49</t>
  </si>
  <si>
    <t>DARK-1731-20200911-10_21_51</t>
  </si>
  <si>
    <t>10:21:35</t>
  </si>
  <si>
    <t>20200911 10:23:37</t>
  </si>
  <si>
    <t>10:23:37</t>
  </si>
  <si>
    <t>MPF-1732-20200911-10_23_19</t>
  </si>
  <si>
    <t>DARK-1733-20200911-10_23_22</t>
  </si>
  <si>
    <t>10:23:08</t>
  </si>
  <si>
    <t>20200911 10:25:04</t>
  </si>
  <si>
    <t>10:25:04</t>
  </si>
  <si>
    <t>MPF-1734-20200911-10_24_46</t>
  </si>
  <si>
    <t>-</t>
  </si>
  <si>
    <t>10:24:38</t>
  </si>
  <si>
    <t>20200911 11:14:12</t>
  </si>
  <si>
    <t>11:14:12</t>
  </si>
  <si>
    <t>MPF-1735-20200911-11_13_55</t>
  </si>
  <si>
    <t>11:14:28</t>
  </si>
  <si>
    <t>3/4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</si>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</sst>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AD10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1599837031</v>
      </c>
      <c r="C19">
        <v>245.5</v>
      </c>
      <c r="D19" t="s">
        <v>300</v>
      </c>
      <c r="E19" t="s">
        <v>301</v>
      </c>
      <c r="F19">
        <v>1599837031</v>
      </c>
      <c r="G19">
        <f t="shared" ref="G19:G30" si="0">CF19*AE19*(CB19-CC19)/(100*BV19*(1000-AE19*CB19))</f>
        <v>4.9211948140181656E-3</v>
      </c>
      <c r="H19">
        <f t="shared" ref="H19:H30" si="1">CF19*AE19*(CA19-BZ19*(1000-AE19*CC19)/(1000-AE19*CB19))/(100*BV19)</f>
        <v>22.05512929333366</v>
      </c>
      <c r="I19">
        <f t="shared" ref="I19:I30" si="2">BZ19 - IF(AE19&gt;1, H19*BV19*100/(AG19*CN19), 0)</f>
        <v>371.37299999999999</v>
      </c>
      <c r="J19">
        <f t="shared" ref="J19:J30" si="3">((P19-G19/2)*I19-H19)/(P19+G19/2)</f>
        <v>304.3511115881663</v>
      </c>
      <c r="K19">
        <f t="shared" ref="K19:K30" si="4">J19*(CG19+CH19)/1000</f>
        <v>30.939368419716359</v>
      </c>
      <c r="L19">
        <f t="shared" ref="L19:L30" si="5">(BZ19 - IF(AE19&gt;1, H19*BV19*100/(AG19*CN19), 0))*(CG19+CH19)/1000</f>
        <v>37.752600962020196</v>
      </c>
      <c r="M19">
        <f t="shared" ref="M19:M30" si="6">2/((1/O19-1/N19)+SIGN(O19)*SQRT((1/O19-1/N19)*(1/O19-1/N19) + 4*BW19/((BW19+1)*(BW19+1))*(2*1/O19*1/N19-1/N19*1/N19)))</f>
        <v>0.62249208262967137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2.9569298042387411</v>
      </c>
      <c r="O19">
        <f t="shared" ref="O19:O30" si="8">G19*(1000-(1000*0.61365*EXP(17.502*S19/(240.97+S19))/(CG19+CH19)+CB19)/2)/(1000*0.61365*EXP(17.502*S19/(240.97+S19))/(CG19+CH19)-CB19)</f>
        <v>0.55781122202305011</v>
      </c>
      <c r="P19">
        <f t="shared" ref="P19:P30" si="9">1/((BW19+1)/(M19/1.6)+1/(N19/1.37)) + BW19/((BW19+1)/(M19/1.6) + BW19/(N19/1.37))</f>
        <v>0.35388161766527171</v>
      </c>
      <c r="Q19">
        <f t="shared" ref="Q19:Q30" si="10">(BS19*BU19)</f>
        <v>209.75586462470176</v>
      </c>
      <c r="R19">
        <f t="shared" ref="R19:R30" si="11">(CI19+(Q19+2*0.95*0.0000000567*(((CI19+$B$9)+273)^4-(CI19+273)^4)-44100*G19)/(1.84*29.3*N19+8*0.95*0.0000000567*(CI19+273)^3))</f>
        <v>23.961318463051377</v>
      </c>
      <c r="S19">
        <f t="shared" ref="S19:S30" si="12">($C$9*CJ19+$D$9*CK19+$E$9*R19)</f>
        <v>23.0063</v>
      </c>
      <c r="T19">
        <f t="shared" ref="T19:T30" si="13">0.61365*EXP(17.502*S19/(240.97+S19))</f>
        <v>2.8207971006227561</v>
      </c>
      <c r="U19">
        <f t="shared" ref="U19:U30" si="14">(V19/W19*100)</f>
        <v>64.925895071496797</v>
      </c>
      <c r="V19">
        <f t="shared" ref="V19:V30" si="15">CB19*(CG19+CH19)/1000</f>
        <v>1.94496958159598</v>
      </c>
      <c r="W19">
        <f t="shared" ref="W19:W30" si="16">0.61365*EXP(17.502*CI19/(240.97+CI19))</f>
        <v>2.9956761927643316</v>
      </c>
      <c r="X19">
        <f t="shared" ref="X19:X30" si="17">(T19-CB19*(CG19+CH19)/1000)</f>
        <v>0.87582751902677614</v>
      </c>
      <c r="Y19">
        <f t="shared" ref="Y19:Y30" si="18">(-G19*44100)</f>
        <v>-217.02469129820111</v>
      </c>
      <c r="Z19">
        <f t="shared" ref="Z19:Z30" si="19">2*29.3*N19*0.92*(CI19-S19)</f>
        <v>159.03140600706467</v>
      </c>
      <c r="AA19">
        <f t="shared" ref="AA19:AA30" si="20">2*0.95*0.0000000567*(((CI19+$B$9)+273)^4-(S19+273)^4)</f>
        <v>11.206005314145468</v>
      </c>
      <c r="AB19">
        <f t="shared" ref="AB19:AB30" si="21">Q19+AA19+Y19+Z19</f>
        <v>162.9685846477108</v>
      </c>
      <c r="AC19">
        <v>3</v>
      </c>
      <c r="AD19">
        <v>1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54248.428583601948</v>
      </c>
      <c r="AH19" t="s">
        <v>298</v>
      </c>
      <c r="AI19">
        <v>10325.799999999999</v>
      </c>
      <c r="AJ19">
        <v>735.74519999999995</v>
      </c>
      <c r="AK19">
        <v>3503.57</v>
      </c>
      <c r="AL19">
        <f t="shared" ref="AL19:AL30" si="25">AK19-AJ19</f>
        <v>2767.8248000000003</v>
      </c>
      <c r="AM19">
        <f t="shared" ref="AM19:AM30" si="26">AL19/AK19</f>
        <v>0.79000128440419348</v>
      </c>
      <c r="AN19">
        <v>-1.03921843311754</v>
      </c>
      <c r="AO19" t="s">
        <v>302</v>
      </c>
      <c r="AP19">
        <v>10330.1</v>
      </c>
      <c r="AQ19">
        <v>906.35680000000002</v>
      </c>
      <c r="AR19">
        <v>1220.8499999999999</v>
      </c>
      <c r="AS19">
        <f t="shared" ref="AS19:AS30" si="27">1-AQ19/AR19</f>
        <v>0.2576018347872383</v>
      </c>
      <c r="AT19">
        <v>0.5</v>
      </c>
      <c r="AU19">
        <f t="shared" ref="AU19:AU30" si="28">BS19</f>
        <v>1093.3214989629064</v>
      </c>
      <c r="AV19">
        <f t="shared" ref="AV19:AV30" si="29">H19</f>
        <v>22.05512929333366</v>
      </c>
      <c r="AW19">
        <f t="shared" ref="AW19:AW30" si="30">AS19*AT19*AU19</f>
        <v>140.82081207258918</v>
      </c>
      <c r="AX19">
        <f t="shared" ref="AX19:AX30" si="31">BC19/AR19</f>
        <v>0.49782528566162915</v>
      </c>
      <c r="AY19">
        <f t="shared" ref="AY19:AY30" si="32">(AV19-AN19)/AU19</f>
        <v>2.1123107657132729E-2</v>
      </c>
      <c r="AZ19">
        <f t="shared" ref="AZ19:AZ30" si="33">(AK19-AR19)/AR19</f>
        <v>1.8697792521603804</v>
      </c>
      <c r="BA19" t="s">
        <v>303</v>
      </c>
      <c r="BB19">
        <v>613.08000000000004</v>
      </c>
      <c r="BC19">
        <f t="shared" ref="BC19:BC30" si="34">AR19-BB19</f>
        <v>607.76999999999987</v>
      </c>
      <c r="BD19">
        <f t="shared" ref="BD19:BD30" si="35">(AR19-AQ19)/(AR19-BB19)</f>
        <v>0.5174543001464369</v>
      </c>
      <c r="BE19">
        <f t="shared" ref="BE19:BE30" si="36">(AK19-AR19)/(AK19-BB19)</f>
        <v>0.78973461247054999</v>
      </c>
      <c r="BF19">
        <f t="shared" ref="BF19:BF30" si="37">(AR19-AQ19)/(AR19-AJ19)</f>
        <v>0.64829950146854853</v>
      </c>
      <c r="BG19">
        <f t="shared" ref="BG19:BG30" si="38">(AK19-AR19)/(AK19-AJ19)</f>
        <v>0.82473428231440082</v>
      </c>
      <c r="BH19">
        <f t="shared" ref="BH19:BH30" si="39">(BD19*BB19/AQ19)</f>
        <v>0.35001765566692672</v>
      </c>
      <c r="BI19">
        <f t="shared" ref="BI19:BI30" si="40">(1-BH19)</f>
        <v>0.64998234433307323</v>
      </c>
      <c r="BJ19">
        <v>1714</v>
      </c>
      <c r="BK19">
        <v>300</v>
      </c>
      <c r="BL19">
        <v>300</v>
      </c>
      <c r="BM19">
        <v>300</v>
      </c>
      <c r="BN19">
        <v>10330.1</v>
      </c>
      <c r="BO19">
        <v>1176.7</v>
      </c>
      <c r="BP19">
        <v>-7.4612100000000002E-3</v>
      </c>
      <c r="BQ19">
        <v>1.55</v>
      </c>
      <c r="BR19">
        <f t="shared" ref="BR19:BR30" si="41">$B$13*CO19+$C$13*CP19+$F$13*CQ19*(1-CT19)</f>
        <v>1300.1400000000001</v>
      </c>
      <c r="BS19">
        <f t="shared" ref="BS19:BS30" si="42">BR19*BT19</f>
        <v>1093.3214989629064</v>
      </c>
      <c r="BT19">
        <f t="shared" ref="BT19:BT30" si="43">($B$13*$D$11+$C$13*$D$11+$F$13*((DD19+CV19)/MAX(DD19+CV19+DE19, 0.1)*$I$11+DE19/MAX(DD19+CV19+DE19, 0.1)*$J$11))/($B$13+$C$13+$F$13)</f>
        <v>0.84092597640477662</v>
      </c>
      <c r="BU19">
        <f t="shared" ref="BU19:BU30" si="44">($B$13*$K$11+$C$13*$K$11+$F$13*((DD19+CV19)/MAX(DD19+CV19+DE19, 0.1)*$P$11+DE19/MAX(DD19+CV19+DE19, 0.1)*$Q$11))/($B$13+$C$13+$F$13)</f>
        <v>0.19185195280955344</v>
      </c>
      <c r="BV19">
        <v>6</v>
      </c>
      <c r="BW19">
        <v>0.5</v>
      </c>
      <c r="BX19" t="s">
        <v>299</v>
      </c>
      <c r="BY19">
        <v>1599837031</v>
      </c>
      <c r="BZ19">
        <v>371.37299999999999</v>
      </c>
      <c r="CA19">
        <v>400.036</v>
      </c>
      <c r="CB19">
        <v>19.1327</v>
      </c>
      <c r="CC19">
        <v>13.339499999999999</v>
      </c>
      <c r="CD19">
        <v>373.899</v>
      </c>
      <c r="CE19">
        <v>19.255199999999999</v>
      </c>
      <c r="CF19">
        <v>499.935</v>
      </c>
      <c r="CG19">
        <v>101.557</v>
      </c>
      <c r="CH19">
        <v>9.9827399999999997E-2</v>
      </c>
      <c r="CI19">
        <v>24.003900000000002</v>
      </c>
      <c r="CJ19">
        <v>23.0063</v>
      </c>
      <c r="CK19">
        <v>999.9</v>
      </c>
      <c r="CL19">
        <v>0</v>
      </c>
      <c r="CM19">
        <v>0</v>
      </c>
      <c r="CN19">
        <v>10001.200000000001</v>
      </c>
      <c r="CO19">
        <v>0</v>
      </c>
      <c r="CP19">
        <v>1.5289399999999999E-3</v>
      </c>
      <c r="CQ19">
        <v>1300.1400000000001</v>
      </c>
      <c r="CR19">
        <v>0.96901199999999998</v>
      </c>
      <c r="CS19">
        <v>3.0987899999999999E-2</v>
      </c>
      <c r="CT19">
        <v>0</v>
      </c>
      <c r="CU19">
        <v>904.98599999999999</v>
      </c>
      <c r="CV19">
        <v>5.0011200000000002</v>
      </c>
      <c r="CW19">
        <v>11809.2</v>
      </c>
      <c r="CX19">
        <v>12850.1</v>
      </c>
      <c r="CY19">
        <v>38.75</v>
      </c>
      <c r="CZ19">
        <v>41.125</v>
      </c>
      <c r="DA19">
        <v>40</v>
      </c>
      <c r="DB19">
        <v>40.436999999999998</v>
      </c>
      <c r="DC19">
        <v>40.25</v>
      </c>
      <c r="DD19">
        <v>1255.01</v>
      </c>
      <c r="DE19">
        <v>40.130000000000003</v>
      </c>
      <c r="DF19">
        <v>0</v>
      </c>
      <c r="DG19">
        <v>245</v>
      </c>
      <c r="DH19">
        <v>0</v>
      </c>
      <c r="DI19">
        <v>906.35680000000002</v>
      </c>
      <c r="DJ19">
        <v>-14.928153807938999</v>
      </c>
      <c r="DK19">
        <v>-198.06153805906399</v>
      </c>
      <c r="DL19">
        <v>11831.888000000001</v>
      </c>
      <c r="DM19">
        <v>15</v>
      </c>
      <c r="DN19">
        <v>1599837003</v>
      </c>
      <c r="DO19" t="s">
        <v>304</v>
      </c>
      <c r="DP19">
        <v>1599836989.5</v>
      </c>
      <c r="DQ19">
        <v>1599837003</v>
      </c>
      <c r="DR19">
        <v>29</v>
      </c>
      <c r="DS19">
        <v>-6.7000000000000004E-2</v>
      </c>
      <c r="DT19">
        <v>-8.9999999999999993E-3</v>
      </c>
      <c r="DU19">
        <v>-2.5259999999999998</v>
      </c>
      <c r="DV19">
        <v>-0.122</v>
      </c>
      <c r="DW19">
        <v>400</v>
      </c>
      <c r="DX19">
        <v>13</v>
      </c>
      <c r="DY19">
        <v>0.11</v>
      </c>
      <c r="DZ19">
        <v>0.02</v>
      </c>
      <c r="EA19">
        <v>399.98853658536598</v>
      </c>
      <c r="EB19">
        <v>-6.4390243902497604E-2</v>
      </c>
      <c r="EC19">
        <v>2.8414267766920999E-2</v>
      </c>
      <c r="ED19">
        <v>1</v>
      </c>
      <c r="EE19">
        <v>371.31834146341498</v>
      </c>
      <c r="EF19">
        <v>0.220160278746101</v>
      </c>
      <c r="EG19">
        <v>2.28543743543058E-2</v>
      </c>
      <c r="EH19">
        <v>1</v>
      </c>
      <c r="EI19">
        <v>13.340556097561</v>
      </c>
      <c r="EJ19">
        <v>-3.9031358885189302E-3</v>
      </c>
      <c r="EK19">
        <v>5.7213710640946199E-4</v>
      </c>
      <c r="EL19">
        <v>1</v>
      </c>
      <c r="EM19">
        <v>19.135378048780499</v>
      </c>
      <c r="EN19">
        <v>-7.2577003484261604E-2</v>
      </c>
      <c r="EO19">
        <v>9.2791534568446403E-3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-2.5259999999999998</v>
      </c>
      <c r="EW19">
        <v>-0.1225</v>
      </c>
      <c r="EX19">
        <v>-2.5264499999999499</v>
      </c>
      <c r="EY19">
        <v>0</v>
      </c>
      <c r="EZ19">
        <v>0</v>
      </c>
      <c r="FA19">
        <v>0</v>
      </c>
      <c r="FB19">
        <v>-0.12245238095238301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0.7</v>
      </c>
      <c r="FK19">
        <v>0.5</v>
      </c>
      <c r="FL19">
        <v>2</v>
      </c>
      <c r="FM19">
        <v>498.74400000000003</v>
      </c>
      <c r="FN19">
        <v>521.20500000000004</v>
      </c>
      <c r="FO19">
        <v>21.4984</v>
      </c>
      <c r="FP19">
        <v>24.259399999999999</v>
      </c>
      <c r="FQ19">
        <v>30.0002</v>
      </c>
      <c r="FR19">
        <v>24.196400000000001</v>
      </c>
      <c r="FS19">
        <v>24.168700000000001</v>
      </c>
      <c r="FT19">
        <v>20.315899999999999</v>
      </c>
      <c r="FU19">
        <v>0</v>
      </c>
      <c r="FV19">
        <v>0</v>
      </c>
      <c r="FW19">
        <v>21.469799999999999</v>
      </c>
      <c r="FX19">
        <v>400</v>
      </c>
      <c r="FY19">
        <v>7.0820600000000002</v>
      </c>
      <c r="FZ19">
        <v>102.447</v>
      </c>
      <c r="GA19">
        <v>102.595</v>
      </c>
    </row>
    <row r="20" spans="1:183" x14ac:dyDescent="0.35">
      <c r="A20">
        <v>3</v>
      </c>
      <c r="B20">
        <v>1599837124</v>
      </c>
      <c r="C20">
        <v>338.5</v>
      </c>
      <c r="D20" t="s">
        <v>306</v>
      </c>
      <c r="E20" t="s">
        <v>307</v>
      </c>
      <c r="F20">
        <v>1599837124</v>
      </c>
      <c r="G20">
        <f t="shared" si="0"/>
        <v>4.5344606430314681E-3</v>
      </c>
      <c r="H20">
        <f t="shared" si="1"/>
        <v>21.287287101394099</v>
      </c>
      <c r="I20">
        <f t="shared" si="2"/>
        <v>372.44299999999998</v>
      </c>
      <c r="J20">
        <f t="shared" si="3"/>
        <v>298.57503317529972</v>
      </c>
      <c r="K20">
        <f t="shared" si="4"/>
        <v>30.353256496461654</v>
      </c>
      <c r="L20">
        <f t="shared" si="5"/>
        <v>37.862703351603898</v>
      </c>
      <c r="M20">
        <f t="shared" si="6"/>
        <v>0.53637638385329134</v>
      </c>
      <c r="N20">
        <f t="shared" si="7"/>
        <v>2.9583383962207446</v>
      </c>
      <c r="O20">
        <f t="shared" si="8"/>
        <v>0.48762525424655573</v>
      </c>
      <c r="P20">
        <f t="shared" si="9"/>
        <v>0.30877578621625384</v>
      </c>
      <c r="Q20">
        <f t="shared" si="10"/>
        <v>177.76602266365651</v>
      </c>
      <c r="R20">
        <f t="shared" si="11"/>
        <v>23.865385582719249</v>
      </c>
      <c r="S20">
        <f t="shared" si="12"/>
        <v>23.0197</v>
      </c>
      <c r="T20">
        <f t="shared" si="13"/>
        <v>2.8230856036728431</v>
      </c>
      <c r="U20">
        <f t="shared" si="14"/>
        <v>63.447029961339517</v>
      </c>
      <c r="V20">
        <f t="shared" si="15"/>
        <v>1.8996973462259099</v>
      </c>
      <c r="W20">
        <f t="shared" si="16"/>
        <v>2.9941470032300352</v>
      </c>
      <c r="X20">
        <f t="shared" si="17"/>
        <v>0.9233882574469332</v>
      </c>
      <c r="Y20">
        <f t="shared" si="18"/>
        <v>-199.96971435768774</v>
      </c>
      <c r="Z20">
        <f t="shared" si="19"/>
        <v>155.6143340843584</v>
      </c>
      <c r="AA20">
        <f t="shared" si="20"/>
        <v>10.960273733141319</v>
      </c>
      <c r="AB20">
        <f t="shared" si="21"/>
        <v>144.3709161234685</v>
      </c>
      <c r="AC20">
        <v>2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54291.653942477249</v>
      </c>
      <c r="AH20" t="s">
        <v>298</v>
      </c>
      <c r="AI20">
        <v>10325.799999999999</v>
      </c>
      <c r="AJ20">
        <v>735.74519999999995</v>
      </c>
      <c r="AK20">
        <v>3503.57</v>
      </c>
      <c r="AL20">
        <f t="shared" si="25"/>
        <v>2767.8248000000003</v>
      </c>
      <c r="AM20">
        <f t="shared" si="26"/>
        <v>0.79000128440419348</v>
      </c>
      <c r="AN20">
        <v>-1.03921843311754</v>
      </c>
      <c r="AO20" t="s">
        <v>308</v>
      </c>
      <c r="AP20">
        <v>10331.4</v>
      </c>
      <c r="AQ20">
        <v>883.48432000000003</v>
      </c>
      <c r="AR20">
        <v>1266.0999999999999</v>
      </c>
      <c r="AS20">
        <f t="shared" si="27"/>
        <v>0.30220020535502723</v>
      </c>
      <c r="AT20">
        <v>0.5</v>
      </c>
      <c r="AU20">
        <f t="shared" si="28"/>
        <v>925.14059879584477</v>
      </c>
      <c r="AV20">
        <f t="shared" si="29"/>
        <v>21.287287101394099</v>
      </c>
      <c r="AW20">
        <f t="shared" si="30"/>
        <v>139.78883946918856</v>
      </c>
      <c r="AX20">
        <f t="shared" si="31"/>
        <v>0.51913750888555399</v>
      </c>
      <c r="AY20">
        <f t="shared" si="32"/>
        <v>2.4133094541058549E-2</v>
      </c>
      <c r="AZ20">
        <f t="shared" si="33"/>
        <v>1.7672142800726645</v>
      </c>
      <c r="BA20" t="s">
        <v>309</v>
      </c>
      <c r="BB20">
        <v>608.82000000000005</v>
      </c>
      <c r="BC20">
        <f t="shared" si="34"/>
        <v>657.27999999999986</v>
      </c>
      <c r="BD20">
        <f t="shared" si="35"/>
        <v>0.58211976630963969</v>
      </c>
      <c r="BE20">
        <f t="shared" si="36"/>
        <v>0.77294066845150711</v>
      </c>
      <c r="BF20">
        <f t="shared" si="37"/>
        <v>0.72143342532206722</v>
      </c>
      <c r="BG20">
        <f t="shared" si="38"/>
        <v>0.80838570418185429</v>
      </c>
      <c r="BH20">
        <f t="shared" si="39"/>
        <v>0.40114594917161051</v>
      </c>
      <c r="BI20">
        <f t="shared" si="40"/>
        <v>0.59885405082838949</v>
      </c>
      <c r="BJ20">
        <v>1716</v>
      </c>
      <c r="BK20">
        <v>300</v>
      </c>
      <c r="BL20">
        <v>300</v>
      </c>
      <c r="BM20">
        <v>300</v>
      </c>
      <c r="BN20">
        <v>10331.4</v>
      </c>
      <c r="BO20">
        <v>1219.47</v>
      </c>
      <c r="BP20">
        <v>-7.6317700000000004E-3</v>
      </c>
      <c r="BQ20">
        <v>1.04</v>
      </c>
      <c r="BR20">
        <f t="shared" si="41"/>
        <v>1099.95</v>
      </c>
      <c r="BS20">
        <f t="shared" si="42"/>
        <v>925.14059879584477</v>
      </c>
      <c r="BT20">
        <f t="shared" si="43"/>
        <v>0.84107513868434447</v>
      </c>
      <c r="BU20">
        <f t="shared" si="44"/>
        <v>0.19215027736868889</v>
      </c>
      <c r="BV20">
        <v>6</v>
      </c>
      <c r="BW20">
        <v>0.5</v>
      </c>
      <c r="BX20" t="s">
        <v>299</v>
      </c>
      <c r="BY20">
        <v>1599837124</v>
      </c>
      <c r="BZ20">
        <v>372.44299999999998</v>
      </c>
      <c r="CA20">
        <v>400.01499999999999</v>
      </c>
      <c r="CB20">
        <v>18.686699999999998</v>
      </c>
      <c r="CC20">
        <v>13.3469</v>
      </c>
      <c r="CD20">
        <v>374.983</v>
      </c>
      <c r="CE20">
        <v>18.811699999999998</v>
      </c>
      <c r="CF20">
        <v>499.988</v>
      </c>
      <c r="CG20">
        <v>101.56100000000001</v>
      </c>
      <c r="CH20">
        <v>9.9397299999999994E-2</v>
      </c>
      <c r="CI20">
        <v>23.9954</v>
      </c>
      <c r="CJ20">
        <v>23.0197</v>
      </c>
      <c r="CK20">
        <v>999.9</v>
      </c>
      <c r="CL20">
        <v>0</v>
      </c>
      <c r="CM20">
        <v>0</v>
      </c>
      <c r="CN20">
        <v>10008.799999999999</v>
      </c>
      <c r="CO20">
        <v>0</v>
      </c>
      <c r="CP20">
        <v>1.5289399999999999E-3</v>
      </c>
      <c r="CQ20">
        <v>1099.95</v>
      </c>
      <c r="CR20">
        <v>0.96400200000000003</v>
      </c>
      <c r="CS20">
        <v>3.5997800000000003E-2</v>
      </c>
      <c r="CT20">
        <v>0</v>
      </c>
      <c r="CU20">
        <v>883.30600000000004</v>
      </c>
      <c r="CV20">
        <v>5.0011200000000002</v>
      </c>
      <c r="CW20">
        <v>9744.5499999999993</v>
      </c>
      <c r="CX20">
        <v>10853.8</v>
      </c>
      <c r="CY20">
        <v>38.625</v>
      </c>
      <c r="CZ20">
        <v>41.125</v>
      </c>
      <c r="DA20">
        <v>40</v>
      </c>
      <c r="DB20">
        <v>40.436999999999998</v>
      </c>
      <c r="DC20">
        <v>40.186999999999998</v>
      </c>
      <c r="DD20">
        <v>1055.53</v>
      </c>
      <c r="DE20">
        <v>39.42</v>
      </c>
      <c r="DF20">
        <v>0</v>
      </c>
      <c r="DG20">
        <v>92.299999952316298</v>
      </c>
      <c r="DH20">
        <v>0</v>
      </c>
      <c r="DI20">
        <v>883.48432000000003</v>
      </c>
      <c r="DJ20">
        <v>-4.5367692382363396</v>
      </c>
      <c r="DK20">
        <v>-66.050000017021603</v>
      </c>
      <c r="DL20">
        <v>9753.0468000000001</v>
      </c>
      <c r="DM20">
        <v>15</v>
      </c>
      <c r="DN20">
        <v>1599837090.5</v>
      </c>
      <c r="DO20" t="s">
        <v>310</v>
      </c>
      <c r="DP20">
        <v>1599837087.5</v>
      </c>
      <c r="DQ20">
        <v>1599837090.5</v>
      </c>
      <c r="DR20">
        <v>30</v>
      </c>
      <c r="DS20">
        <v>-1.4E-2</v>
      </c>
      <c r="DT20">
        <v>-2E-3</v>
      </c>
      <c r="DU20">
        <v>-2.54</v>
      </c>
      <c r="DV20">
        <v>-0.125</v>
      </c>
      <c r="DW20">
        <v>400</v>
      </c>
      <c r="DX20">
        <v>13</v>
      </c>
      <c r="DY20">
        <v>0.1</v>
      </c>
      <c r="DZ20">
        <v>0.02</v>
      </c>
      <c r="EA20">
        <v>399.99153658536602</v>
      </c>
      <c r="EB20">
        <v>-9.1693379790341006E-2</v>
      </c>
      <c r="EC20">
        <v>2.55458435939326E-2</v>
      </c>
      <c r="ED20">
        <v>1</v>
      </c>
      <c r="EE20">
        <v>372.38282926829299</v>
      </c>
      <c r="EF20">
        <v>0.36863414634081798</v>
      </c>
      <c r="EG20">
        <v>4.0243710273003198E-2</v>
      </c>
      <c r="EH20">
        <v>1</v>
      </c>
      <c r="EI20">
        <v>13.345390243902401</v>
      </c>
      <c r="EJ20">
        <v>2.1031358885206502E-3</v>
      </c>
      <c r="EK20">
        <v>1.05340444090644E-3</v>
      </c>
      <c r="EL20">
        <v>1</v>
      </c>
      <c r="EM20">
        <v>18.730507317073201</v>
      </c>
      <c r="EN20">
        <v>-0.236830662020901</v>
      </c>
      <c r="EO20">
        <v>2.3368640548705098E-2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-2.54</v>
      </c>
      <c r="EW20">
        <v>-0.125</v>
      </c>
      <c r="EX20">
        <v>-2.54014999999993</v>
      </c>
      <c r="EY20">
        <v>0</v>
      </c>
      <c r="EZ20">
        <v>0</v>
      </c>
      <c r="FA20">
        <v>0</v>
      </c>
      <c r="FB20">
        <v>-0.124945000000002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0.6</v>
      </c>
      <c r="FL20">
        <v>2</v>
      </c>
      <c r="FM20">
        <v>499.04700000000003</v>
      </c>
      <c r="FN20">
        <v>521.245</v>
      </c>
      <c r="FO20">
        <v>21.441800000000001</v>
      </c>
      <c r="FP20">
        <v>24.2956</v>
      </c>
      <c r="FQ20">
        <v>30.0002</v>
      </c>
      <c r="FR20">
        <v>24.231000000000002</v>
      </c>
      <c r="FS20">
        <v>24.204599999999999</v>
      </c>
      <c r="FT20">
        <v>20.317699999999999</v>
      </c>
      <c r="FU20">
        <v>0</v>
      </c>
      <c r="FV20">
        <v>0</v>
      </c>
      <c r="FW20">
        <v>21.424099999999999</v>
      </c>
      <c r="FX20">
        <v>400</v>
      </c>
      <c r="FY20">
        <v>7.0820600000000002</v>
      </c>
      <c r="FZ20">
        <v>102.43899999999999</v>
      </c>
      <c r="GA20">
        <v>102.587</v>
      </c>
    </row>
    <row r="21" spans="1:183" x14ac:dyDescent="0.35">
      <c r="A21">
        <v>4</v>
      </c>
      <c r="B21">
        <v>1599837208</v>
      </c>
      <c r="C21">
        <v>422.5</v>
      </c>
      <c r="D21" t="s">
        <v>311</v>
      </c>
      <c r="E21" t="s">
        <v>312</v>
      </c>
      <c r="F21">
        <v>1599837208</v>
      </c>
      <c r="G21">
        <f t="shared" si="0"/>
        <v>4.1774579427041681E-3</v>
      </c>
      <c r="H21">
        <f t="shared" si="1"/>
        <v>20.481729219795714</v>
      </c>
      <c r="I21">
        <f t="shared" si="2"/>
        <v>373.553</v>
      </c>
      <c r="J21">
        <f t="shared" si="3"/>
        <v>293.54666207696368</v>
      </c>
      <c r="K21">
        <f t="shared" si="4"/>
        <v>29.844071605911012</v>
      </c>
      <c r="L21">
        <f t="shared" si="5"/>
        <v>37.978093164895</v>
      </c>
      <c r="M21">
        <f t="shared" si="6"/>
        <v>0.47042821543636987</v>
      </c>
      <c r="N21">
        <f t="shared" si="7"/>
        <v>2.9531433170168282</v>
      </c>
      <c r="O21">
        <f t="shared" si="8"/>
        <v>0.43241327158778486</v>
      </c>
      <c r="P21">
        <f t="shared" si="9"/>
        <v>0.2734173339091992</v>
      </c>
      <c r="Q21">
        <f t="shared" si="10"/>
        <v>145.84785303155553</v>
      </c>
      <c r="R21">
        <f t="shared" si="11"/>
        <v>23.730501019235302</v>
      </c>
      <c r="S21">
        <f t="shared" si="12"/>
        <v>22.985499999999998</v>
      </c>
      <c r="T21">
        <f t="shared" si="13"/>
        <v>2.8172480120939407</v>
      </c>
      <c r="U21">
        <f t="shared" si="14"/>
        <v>62.191013889506166</v>
      </c>
      <c r="V21">
        <f t="shared" si="15"/>
        <v>1.8576430190369999</v>
      </c>
      <c r="W21">
        <f t="shared" si="16"/>
        <v>2.9869958742551557</v>
      </c>
      <c r="X21">
        <f t="shared" si="17"/>
        <v>0.9596049930569408</v>
      </c>
      <c r="Y21">
        <f t="shared" si="18"/>
        <v>-184.2258952732538</v>
      </c>
      <c r="Z21">
        <f t="shared" si="19"/>
        <v>154.44948761805196</v>
      </c>
      <c r="AA21">
        <f t="shared" si="20"/>
        <v>10.893288241814096</v>
      </c>
      <c r="AB21">
        <f t="shared" si="21"/>
        <v>126.9647336181678</v>
      </c>
      <c r="AC21">
        <v>3</v>
      </c>
      <c r="AD21">
        <v>1</v>
      </c>
      <c r="AE21">
        <f t="shared" si="22"/>
        <v>1</v>
      </c>
      <c r="AF21">
        <f t="shared" si="23"/>
        <v>0</v>
      </c>
      <c r="AG21">
        <f t="shared" si="24"/>
        <v>54145.733480724455</v>
      </c>
      <c r="AH21" t="s">
        <v>298</v>
      </c>
      <c r="AI21">
        <v>10325.799999999999</v>
      </c>
      <c r="AJ21">
        <v>735.74519999999995</v>
      </c>
      <c r="AK21">
        <v>3503.57</v>
      </c>
      <c r="AL21">
        <f t="shared" si="25"/>
        <v>2767.8248000000003</v>
      </c>
      <c r="AM21">
        <f t="shared" si="26"/>
        <v>0.79000128440419348</v>
      </c>
      <c r="AN21">
        <v>-1.03921843311754</v>
      </c>
      <c r="AO21" t="s">
        <v>313</v>
      </c>
      <c r="AP21">
        <v>10334.4</v>
      </c>
      <c r="AQ21">
        <v>881.36238461538505</v>
      </c>
      <c r="AR21">
        <v>1377.67</v>
      </c>
      <c r="AS21">
        <f t="shared" si="27"/>
        <v>0.36025145019098548</v>
      </c>
      <c r="AT21">
        <v>0.5</v>
      </c>
      <c r="AU21">
        <f t="shared" si="28"/>
        <v>757.15788115518376</v>
      </c>
      <c r="AV21">
        <f t="shared" si="29"/>
        <v>20.481729219795714</v>
      </c>
      <c r="AW21">
        <f t="shared" si="30"/>
        <v>136.38361235484439</v>
      </c>
      <c r="AX21">
        <f t="shared" si="31"/>
        <v>0.54810658575711169</v>
      </c>
      <c r="AY21">
        <f t="shared" si="32"/>
        <v>2.8423329121370414E-2</v>
      </c>
      <c r="AZ21">
        <f t="shared" si="33"/>
        <v>1.543112646715106</v>
      </c>
      <c r="BA21" t="s">
        <v>314</v>
      </c>
      <c r="BB21">
        <v>622.55999999999995</v>
      </c>
      <c r="BC21">
        <f t="shared" si="34"/>
        <v>755.11000000000013</v>
      </c>
      <c r="BD21">
        <f t="shared" si="35"/>
        <v>0.65726531946950106</v>
      </c>
      <c r="BE21">
        <f t="shared" si="36"/>
        <v>0.73790094446044963</v>
      </c>
      <c r="BF21">
        <f t="shared" si="37"/>
        <v>0.77315538422041796</v>
      </c>
      <c r="BG21">
        <f t="shared" si="38"/>
        <v>0.76807607186697646</v>
      </c>
      <c r="BH21">
        <f t="shared" si="39"/>
        <v>0.46426657687177836</v>
      </c>
      <c r="BI21">
        <f t="shared" si="40"/>
        <v>0.53573342312822159</v>
      </c>
      <c r="BJ21">
        <v>1718</v>
      </c>
      <c r="BK21">
        <v>300</v>
      </c>
      <c r="BL21">
        <v>300</v>
      </c>
      <c r="BM21">
        <v>300</v>
      </c>
      <c r="BN21">
        <v>10334.4</v>
      </c>
      <c r="BO21">
        <v>1326.98</v>
      </c>
      <c r="BP21">
        <v>-7.8040100000000001E-3</v>
      </c>
      <c r="BQ21">
        <v>-0.35</v>
      </c>
      <c r="BR21">
        <f t="shared" si="41"/>
        <v>899.97199999999998</v>
      </c>
      <c r="BS21">
        <f t="shared" si="42"/>
        <v>757.15788115518376</v>
      </c>
      <c r="BT21">
        <f t="shared" si="43"/>
        <v>0.84131270879003317</v>
      </c>
      <c r="BU21">
        <f t="shared" si="44"/>
        <v>0.19262541758006635</v>
      </c>
      <c r="BV21">
        <v>6</v>
      </c>
      <c r="BW21">
        <v>0.5</v>
      </c>
      <c r="BX21" t="s">
        <v>299</v>
      </c>
      <c r="BY21">
        <v>1599837208</v>
      </c>
      <c r="BZ21">
        <v>373.553</v>
      </c>
      <c r="CA21">
        <v>400.005</v>
      </c>
      <c r="CB21">
        <v>18.271799999999999</v>
      </c>
      <c r="CC21">
        <v>13.350199999999999</v>
      </c>
      <c r="CD21">
        <v>376.10899999999998</v>
      </c>
      <c r="CE21">
        <v>18.398599999999998</v>
      </c>
      <c r="CF21">
        <v>499.97500000000002</v>
      </c>
      <c r="CG21">
        <v>101.56699999999999</v>
      </c>
      <c r="CH21">
        <v>0.100215</v>
      </c>
      <c r="CI21">
        <v>23.9556</v>
      </c>
      <c r="CJ21">
        <v>22.985499999999998</v>
      </c>
      <c r="CK21">
        <v>999.9</v>
      </c>
      <c r="CL21">
        <v>0</v>
      </c>
      <c r="CM21">
        <v>0</v>
      </c>
      <c r="CN21">
        <v>9978.75</v>
      </c>
      <c r="CO21">
        <v>0</v>
      </c>
      <c r="CP21">
        <v>1.5289399999999999E-3</v>
      </c>
      <c r="CQ21">
        <v>899.97199999999998</v>
      </c>
      <c r="CR21">
        <v>0.95599699999999999</v>
      </c>
      <c r="CS21">
        <v>4.4003399999999998E-2</v>
      </c>
      <c r="CT21">
        <v>0</v>
      </c>
      <c r="CU21">
        <v>881.447</v>
      </c>
      <c r="CV21">
        <v>5.0011200000000002</v>
      </c>
      <c r="CW21">
        <v>7954.82</v>
      </c>
      <c r="CX21">
        <v>8858.51</v>
      </c>
      <c r="CY21">
        <v>38.375</v>
      </c>
      <c r="CZ21">
        <v>41.061999999999998</v>
      </c>
      <c r="DA21">
        <v>39.875</v>
      </c>
      <c r="DB21">
        <v>40.436999999999998</v>
      </c>
      <c r="DC21">
        <v>40.061999999999998</v>
      </c>
      <c r="DD21">
        <v>855.59</v>
      </c>
      <c r="DE21">
        <v>39.380000000000003</v>
      </c>
      <c r="DF21">
        <v>0</v>
      </c>
      <c r="DG21">
        <v>83.400000095367403</v>
      </c>
      <c r="DH21">
        <v>0</v>
      </c>
      <c r="DI21">
        <v>881.36238461538505</v>
      </c>
      <c r="DJ21">
        <v>2.8371965782103401</v>
      </c>
      <c r="DK21">
        <v>30.000683749965798</v>
      </c>
      <c r="DL21">
        <v>7951.33</v>
      </c>
      <c r="DM21">
        <v>15</v>
      </c>
      <c r="DN21">
        <v>1599837181.5</v>
      </c>
      <c r="DO21" t="s">
        <v>315</v>
      </c>
      <c r="DP21">
        <v>1599837181.5</v>
      </c>
      <c r="DQ21">
        <v>1599837180.5</v>
      </c>
      <c r="DR21">
        <v>31</v>
      </c>
      <c r="DS21">
        <v>-1.6E-2</v>
      </c>
      <c r="DT21">
        <v>-2E-3</v>
      </c>
      <c r="DU21">
        <v>-2.556</v>
      </c>
      <c r="DV21">
        <v>-0.127</v>
      </c>
      <c r="DW21">
        <v>400</v>
      </c>
      <c r="DX21">
        <v>13</v>
      </c>
      <c r="DY21">
        <v>0.1</v>
      </c>
      <c r="DZ21">
        <v>0.02</v>
      </c>
      <c r="EA21">
        <v>399.99329268292701</v>
      </c>
      <c r="EB21">
        <v>7.9233449476870305E-2</v>
      </c>
      <c r="EC21">
        <v>2.59711321000449E-2</v>
      </c>
      <c r="ED21">
        <v>1</v>
      </c>
      <c r="EE21">
        <v>373.53702439024403</v>
      </c>
      <c r="EF21">
        <v>-0.17851567944240501</v>
      </c>
      <c r="EG21">
        <v>0.116860243360549</v>
      </c>
      <c r="EH21">
        <v>1</v>
      </c>
      <c r="EI21">
        <v>13.3506707317073</v>
      </c>
      <c r="EJ21">
        <v>-1.3337979094422501E-3</v>
      </c>
      <c r="EK21">
        <v>5.7604365622128601E-4</v>
      </c>
      <c r="EL21">
        <v>1</v>
      </c>
      <c r="EM21">
        <v>18.307570731707301</v>
      </c>
      <c r="EN21">
        <v>-0.142593031358872</v>
      </c>
      <c r="EO21">
        <v>2.6253317968261702E-2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-2.556</v>
      </c>
      <c r="EW21">
        <v>-0.1268</v>
      </c>
      <c r="EX21">
        <v>-2.5558499999999098</v>
      </c>
      <c r="EY21">
        <v>0</v>
      </c>
      <c r="EZ21">
        <v>0</v>
      </c>
      <c r="FA21">
        <v>0</v>
      </c>
      <c r="FB21">
        <v>-0.12681499999999901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0.4</v>
      </c>
      <c r="FK21">
        <v>0.5</v>
      </c>
      <c r="FL21">
        <v>2</v>
      </c>
      <c r="FM21">
        <v>498.59800000000001</v>
      </c>
      <c r="FN21">
        <v>521.15499999999997</v>
      </c>
      <c r="FO21">
        <v>21.610399999999998</v>
      </c>
      <c r="FP21">
        <v>24.3354</v>
      </c>
      <c r="FQ21">
        <v>30.0001</v>
      </c>
      <c r="FR21">
        <v>24.268599999999999</v>
      </c>
      <c r="FS21">
        <v>24.241599999999998</v>
      </c>
      <c r="FT21">
        <v>20.316299999999998</v>
      </c>
      <c r="FU21">
        <v>0</v>
      </c>
      <c r="FV21">
        <v>0</v>
      </c>
      <c r="FW21">
        <v>21.618200000000002</v>
      </c>
      <c r="FX21">
        <v>400</v>
      </c>
      <c r="FY21">
        <v>7.0820600000000002</v>
      </c>
      <c r="FZ21">
        <v>102.431</v>
      </c>
      <c r="GA21">
        <v>102.58199999999999</v>
      </c>
    </row>
    <row r="22" spans="1:183" x14ac:dyDescent="0.35">
      <c r="A22">
        <v>5</v>
      </c>
      <c r="B22">
        <v>1599837296</v>
      </c>
      <c r="C22">
        <v>510.5</v>
      </c>
      <c r="D22" t="s">
        <v>316</v>
      </c>
      <c r="E22" t="s">
        <v>317</v>
      </c>
      <c r="F22">
        <v>1599837296</v>
      </c>
      <c r="G22">
        <f t="shared" si="0"/>
        <v>3.8329467715612921E-3</v>
      </c>
      <c r="H22">
        <f t="shared" si="1"/>
        <v>19.370631199580757</v>
      </c>
      <c r="I22">
        <f t="shared" si="2"/>
        <v>375.036</v>
      </c>
      <c r="J22">
        <f t="shared" si="3"/>
        <v>289.01447436182173</v>
      </c>
      <c r="K22">
        <f t="shared" si="4"/>
        <v>29.383769790848401</v>
      </c>
      <c r="L22">
        <f t="shared" si="5"/>
        <v>38.129479541168401</v>
      </c>
      <c r="M22">
        <f t="shared" si="6"/>
        <v>0.40908915564085196</v>
      </c>
      <c r="N22">
        <f t="shared" si="7"/>
        <v>2.9591289955227946</v>
      </c>
      <c r="O22">
        <f t="shared" si="8"/>
        <v>0.38006757173075706</v>
      </c>
      <c r="P22">
        <f t="shared" si="9"/>
        <v>0.23997791375311606</v>
      </c>
      <c r="Q22">
        <f t="shared" si="10"/>
        <v>113.98126768754692</v>
      </c>
      <c r="R22">
        <f t="shared" si="11"/>
        <v>23.624713144324982</v>
      </c>
      <c r="S22">
        <f t="shared" si="12"/>
        <v>22.9953</v>
      </c>
      <c r="T22">
        <f t="shared" si="13"/>
        <v>2.818919691822332</v>
      </c>
      <c r="U22">
        <f t="shared" si="14"/>
        <v>60.860952043255793</v>
      </c>
      <c r="V22">
        <f t="shared" si="15"/>
        <v>1.8169748867308502</v>
      </c>
      <c r="W22">
        <f t="shared" si="16"/>
        <v>2.9854526190117254</v>
      </c>
      <c r="X22">
        <f t="shared" si="17"/>
        <v>1.0019448050914819</v>
      </c>
      <c r="Y22">
        <f t="shared" si="18"/>
        <v>-169.03295262585297</v>
      </c>
      <c r="Z22">
        <f t="shared" si="19"/>
        <v>151.82713964238474</v>
      </c>
      <c r="AA22">
        <f t="shared" si="20"/>
        <v>10.68673778004044</v>
      </c>
      <c r="AB22">
        <f t="shared" si="21"/>
        <v>107.46219248411913</v>
      </c>
      <c r="AC22">
        <v>3</v>
      </c>
      <c r="AD22">
        <v>1</v>
      </c>
      <c r="AE22">
        <f t="shared" si="22"/>
        <v>1</v>
      </c>
      <c r="AF22">
        <f t="shared" si="23"/>
        <v>0</v>
      </c>
      <c r="AG22">
        <f t="shared" si="24"/>
        <v>54324.029610293226</v>
      </c>
      <c r="AH22" t="s">
        <v>298</v>
      </c>
      <c r="AI22">
        <v>10325.799999999999</v>
      </c>
      <c r="AJ22">
        <v>735.74519999999995</v>
      </c>
      <c r="AK22">
        <v>3503.57</v>
      </c>
      <c r="AL22">
        <f t="shared" si="25"/>
        <v>2767.8248000000003</v>
      </c>
      <c r="AM22">
        <f t="shared" si="26"/>
        <v>0.79000128440419348</v>
      </c>
      <c r="AN22">
        <v>-1.03921843311754</v>
      </c>
      <c r="AO22" t="s">
        <v>318</v>
      </c>
      <c r="AP22">
        <v>10339</v>
      </c>
      <c r="AQ22">
        <v>904.05848000000003</v>
      </c>
      <c r="AR22">
        <v>1609.15</v>
      </c>
      <c r="AS22">
        <f t="shared" si="27"/>
        <v>0.43817637883354565</v>
      </c>
      <c r="AT22">
        <v>0.5</v>
      </c>
      <c r="AU22">
        <f t="shared" si="28"/>
        <v>589.36253130228033</v>
      </c>
      <c r="AV22">
        <f t="shared" si="29"/>
        <v>19.370631199580757</v>
      </c>
      <c r="AW22">
        <f t="shared" si="30"/>
        <v>129.1223698931027</v>
      </c>
      <c r="AX22">
        <f t="shared" si="31"/>
        <v>0.59507193238666378</v>
      </c>
      <c r="AY22">
        <f t="shared" si="32"/>
        <v>3.4630382063141736E-2</v>
      </c>
      <c r="AZ22">
        <f t="shared" si="33"/>
        <v>1.1772799303980361</v>
      </c>
      <c r="BA22" t="s">
        <v>319</v>
      </c>
      <c r="BB22">
        <v>651.59</v>
      </c>
      <c r="BC22">
        <f t="shared" si="34"/>
        <v>957.56000000000006</v>
      </c>
      <c r="BD22">
        <f t="shared" si="35"/>
        <v>0.73634186891683029</v>
      </c>
      <c r="BE22">
        <f t="shared" si="36"/>
        <v>0.66424729486181533</v>
      </c>
      <c r="BF22">
        <f t="shared" si="37"/>
        <v>0.8072906400331209</v>
      </c>
      <c r="BG22">
        <f t="shared" si="38"/>
        <v>0.68444361073721138</v>
      </c>
      <c r="BH22">
        <f t="shared" si="39"/>
        <v>0.53071013544114698</v>
      </c>
      <c r="BI22">
        <f t="shared" si="40"/>
        <v>0.46928986455885302</v>
      </c>
      <c r="BJ22">
        <v>1720</v>
      </c>
      <c r="BK22">
        <v>300</v>
      </c>
      <c r="BL22">
        <v>300</v>
      </c>
      <c r="BM22">
        <v>300</v>
      </c>
      <c r="BN22">
        <v>10339</v>
      </c>
      <c r="BO22">
        <v>1547.57</v>
      </c>
      <c r="BP22">
        <v>-7.9787199999999999E-3</v>
      </c>
      <c r="BQ22">
        <v>0.76</v>
      </c>
      <c r="BR22">
        <f t="shared" si="41"/>
        <v>700.20600000000002</v>
      </c>
      <c r="BS22">
        <f t="shared" si="42"/>
        <v>589.36253130228033</v>
      </c>
      <c r="BT22">
        <f t="shared" si="43"/>
        <v>0.84169877336423904</v>
      </c>
      <c r="BU22">
        <f t="shared" si="44"/>
        <v>0.19339754672847814</v>
      </c>
      <c r="BV22">
        <v>6</v>
      </c>
      <c r="BW22">
        <v>0.5</v>
      </c>
      <c r="BX22" t="s">
        <v>299</v>
      </c>
      <c r="BY22">
        <v>1599837296</v>
      </c>
      <c r="BZ22">
        <v>375.036</v>
      </c>
      <c r="CA22">
        <v>400.005</v>
      </c>
      <c r="CB22">
        <v>17.871500000000001</v>
      </c>
      <c r="CC22">
        <v>13.3543</v>
      </c>
      <c r="CD22">
        <v>377.58699999999999</v>
      </c>
      <c r="CE22">
        <v>17.996099999999998</v>
      </c>
      <c r="CF22">
        <v>500.01499999999999</v>
      </c>
      <c r="CG22">
        <v>101.569</v>
      </c>
      <c r="CH22">
        <v>9.9851899999999993E-2</v>
      </c>
      <c r="CI22">
        <v>23.946999999999999</v>
      </c>
      <c r="CJ22">
        <v>22.9953</v>
      </c>
      <c r="CK22">
        <v>999.9</v>
      </c>
      <c r="CL22">
        <v>0</v>
      </c>
      <c r="CM22">
        <v>0</v>
      </c>
      <c r="CN22">
        <v>10012.5</v>
      </c>
      <c r="CO22">
        <v>0</v>
      </c>
      <c r="CP22">
        <v>1.5289399999999999E-3</v>
      </c>
      <c r="CQ22">
        <v>700.20600000000002</v>
      </c>
      <c r="CR22">
        <v>0.94296800000000003</v>
      </c>
      <c r="CS22">
        <v>5.70325E-2</v>
      </c>
      <c r="CT22">
        <v>0</v>
      </c>
      <c r="CU22">
        <v>905.97500000000002</v>
      </c>
      <c r="CV22">
        <v>5.0011200000000002</v>
      </c>
      <c r="CW22">
        <v>6341.21</v>
      </c>
      <c r="CX22">
        <v>6864.75</v>
      </c>
      <c r="CY22">
        <v>38</v>
      </c>
      <c r="CZ22">
        <v>40.936999999999998</v>
      </c>
      <c r="DA22">
        <v>39.686999999999998</v>
      </c>
      <c r="DB22">
        <v>40.311999999999998</v>
      </c>
      <c r="DC22">
        <v>39.811999999999998</v>
      </c>
      <c r="DD22">
        <v>655.56</v>
      </c>
      <c r="DE22">
        <v>39.65</v>
      </c>
      <c r="DF22">
        <v>0</v>
      </c>
      <c r="DG22">
        <v>87.5</v>
      </c>
      <c r="DH22">
        <v>0</v>
      </c>
      <c r="DI22">
        <v>904.05848000000003</v>
      </c>
      <c r="DJ22">
        <v>14.2911538309741</v>
      </c>
      <c r="DK22">
        <v>94.954615149969896</v>
      </c>
      <c r="DL22">
        <v>6328.7824000000001</v>
      </c>
      <c r="DM22">
        <v>15</v>
      </c>
      <c r="DN22">
        <v>1599837269.5</v>
      </c>
      <c r="DO22" t="s">
        <v>320</v>
      </c>
      <c r="DP22">
        <v>1599837264</v>
      </c>
      <c r="DQ22">
        <v>1599837269.5</v>
      </c>
      <c r="DR22">
        <v>32</v>
      </c>
      <c r="DS22">
        <v>5.0000000000000001E-3</v>
      </c>
      <c r="DT22">
        <v>2E-3</v>
      </c>
      <c r="DU22">
        <v>-2.5510000000000002</v>
      </c>
      <c r="DV22">
        <v>-0.125</v>
      </c>
      <c r="DW22">
        <v>400</v>
      </c>
      <c r="DX22">
        <v>13</v>
      </c>
      <c r="DY22">
        <v>0.08</v>
      </c>
      <c r="DZ22">
        <v>0.01</v>
      </c>
      <c r="EA22">
        <v>399.99146341463398</v>
      </c>
      <c r="EB22">
        <v>-1.50313588860412E-2</v>
      </c>
      <c r="EC22">
        <v>3.6144761494053303E-2</v>
      </c>
      <c r="ED22">
        <v>1</v>
      </c>
      <c r="EE22">
        <v>375.07002439024399</v>
      </c>
      <c r="EF22">
        <v>-0.84503832752586505</v>
      </c>
      <c r="EG22">
        <v>0.30252026642894098</v>
      </c>
      <c r="EH22">
        <v>1</v>
      </c>
      <c r="EI22">
        <v>13.3535780487805</v>
      </c>
      <c r="EJ22">
        <v>5.6195121951497099E-3</v>
      </c>
      <c r="EK22">
        <v>8.5582999084524798E-4</v>
      </c>
      <c r="EL22">
        <v>1</v>
      </c>
      <c r="EM22">
        <v>17.8966414634146</v>
      </c>
      <c r="EN22">
        <v>-8.0843205574898103E-3</v>
      </c>
      <c r="EO22">
        <v>5.4184954151452497E-2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-2.5510000000000002</v>
      </c>
      <c r="EW22">
        <v>-0.1246</v>
      </c>
      <c r="EX22">
        <v>-2.55066666666659</v>
      </c>
      <c r="EY22">
        <v>0</v>
      </c>
      <c r="EZ22">
        <v>0</v>
      </c>
      <c r="FA22">
        <v>0</v>
      </c>
      <c r="FB22">
        <v>-0.124650000000001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0.4</v>
      </c>
      <c r="FL22">
        <v>2</v>
      </c>
      <c r="FM22">
        <v>498.50200000000001</v>
      </c>
      <c r="FN22">
        <v>520.76300000000003</v>
      </c>
      <c r="FO22">
        <v>21.8292</v>
      </c>
      <c r="FP22">
        <v>24.354800000000001</v>
      </c>
      <c r="FQ22">
        <v>30.0001</v>
      </c>
      <c r="FR22">
        <v>24.2941</v>
      </c>
      <c r="FS22">
        <v>24.2666</v>
      </c>
      <c r="FT22">
        <v>20.319199999999999</v>
      </c>
      <c r="FU22">
        <v>0</v>
      </c>
      <c r="FV22">
        <v>0</v>
      </c>
      <c r="FW22">
        <v>21.829699999999999</v>
      </c>
      <c r="FX22">
        <v>400</v>
      </c>
      <c r="FY22">
        <v>7.0820600000000002</v>
      </c>
      <c r="FZ22">
        <v>102.429</v>
      </c>
      <c r="GA22">
        <v>102.58</v>
      </c>
    </row>
    <row r="23" spans="1:183" x14ac:dyDescent="0.35">
      <c r="A23">
        <v>6</v>
      </c>
      <c r="B23">
        <v>1599837380</v>
      </c>
      <c r="C23">
        <v>594.5</v>
      </c>
      <c r="D23" t="s">
        <v>321</v>
      </c>
      <c r="E23" t="s">
        <v>322</v>
      </c>
      <c r="F23">
        <v>1599837380</v>
      </c>
      <c r="G23">
        <f t="shared" si="0"/>
        <v>3.5488009533524733E-3</v>
      </c>
      <c r="H23">
        <f t="shared" si="1"/>
        <v>17.989812843822474</v>
      </c>
      <c r="I23">
        <f t="shared" si="2"/>
        <v>376.822</v>
      </c>
      <c r="J23">
        <f t="shared" si="3"/>
        <v>287.39060252022227</v>
      </c>
      <c r="K23">
        <f t="shared" si="4"/>
        <v>29.220108293574196</v>
      </c>
      <c r="L23">
        <f t="shared" si="5"/>
        <v>38.312942562644999</v>
      </c>
      <c r="M23">
        <f t="shared" si="6"/>
        <v>0.36289418461945216</v>
      </c>
      <c r="N23">
        <f t="shared" si="7"/>
        <v>2.9532647218496857</v>
      </c>
      <c r="O23">
        <f t="shared" si="8"/>
        <v>0.33981637424571048</v>
      </c>
      <c r="P23">
        <f t="shared" si="9"/>
        <v>0.21433626827404867</v>
      </c>
      <c r="Q23">
        <f t="shared" si="10"/>
        <v>90.023943250661148</v>
      </c>
      <c r="R23">
        <f t="shared" si="11"/>
        <v>23.535492201354526</v>
      </c>
      <c r="S23">
        <f t="shared" si="12"/>
        <v>23.0107</v>
      </c>
      <c r="T23">
        <f t="shared" si="13"/>
        <v>2.8215483703613757</v>
      </c>
      <c r="U23">
        <f t="shared" si="14"/>
        <v>59.826888714779315</v>
      </c>
      <c r="V23">
        <f t="shared" si="15"/>
        <v>1.7837863153094999</v>
      </c>
      <c r="W23">
        <f t="shared" si="16"/>
        <v>2.9815796101541929</v>
      </c>
      <c r="X23">
        <f t="shared" si="17"/>
        <v>1.0377620550518758</v>
      </c>
      <c r="Y23">
        <f t="shared" si="18"/>
        <v>-156.50212204284406</v>
      </c>
      <c r="Z23">
        <f t="shared" si="19"/>
        <v>145.6352481088843</v>
      </c>
      <c r="AA23">
        <f t="shared" si="20"/>
        <v>10.270936738776825</v>
      </c>
      <c r="AB23">
        <f t="shared" si="21"/>
        <v>89.428006055478207</v>
      </c>
      <c r="AC23">
        <v>3</v>
      </c>
      <c r="AD23">
        <v>1</v>
      </c>
      <c r="AE23">
        <f t="shared" si="22"/>
        <v>1</v>
      </c>
      <c r="AF23">
        <f t="shared" si="23"/>
        <v>0</v>
      </c>
      <c r="AG23">
        <f t="shared" si="24"/>
        <v>54154.972696533456</v>
      </c>
      <c r="AH23" t="s">
        <v>298</v>
      </c>
      <c r="AI23">
        <v>10325.799999999999</v>
      </c>
      <c r="AJ23">
        <v>735.74519999999995</v>
      </c>
      <c r="AK23">
        <v>3503.57</v>
      </c>
      <c r="AL23">
        <f t="shared" si="25"/>
        <v>2767.8248000000003</v>
      </c>
      <c r="AM23">
        <f t="shared" si="26"/>
        <v>0.79000128440419348</v>
      </c>
      <c r="AN23">
        <v>-1.03921843311754</v>
      </c>
      <c r="AO23" t="s">
        <v>323</v>
      </c>
      <c r="AP23">
        <v>10343.5</v>
      </c>
      <c r="AQ23">
        <v>940.34019230769195</v>
      </c>
      <c r="AR23">
        <v>1906.45</v>
      </c>
      <c r="AS23">
        <f t="shared" si="27"/>
        <v>0.50675853428744944</v>
      </c>
      <c r="AT23">
        <v>0.5</v>
      </c>
      <c r="AU23">
        <f t="shared" si="28"/>
        <v>463.22813973957585</v>
      </c>
      <c r="AV23">
        <f t="shared" si="29"/>
        <v>17.989812843822474</v>
      </c>
      <c r="AW23">
        <f t="shared" si="30"/>
        <v>117.37240656756464</v>
      </c>
      <c r="AX23">
        <f t="shared" si="31"/>
        <v>0.63993285950326517</v>
      </c>
      <c r="AY23">
        <f t="shared" si="32"/>
        <v>4.1079178151046745E-2</v>
      </c>
      <c r="AZ23">
        <f t="shared" si="33"/>
        <v>0.83774554800807788</v>
      </c>
      <c r="BA23" t="s">
        <v>324</v>
      </c>
      <c r="BB23">
        <v>686.45</v>
      </c>
      <c r="BC23">
        <f t="shared" si="34"/>
        <v>1220</v>
      </c>
      <c r="BD23">
        <f t="shared" si="35"/>
        <v>0.79189328499369516</v>
      </c>
      <c r="BE23">
        <f t="shared" si="36"/>
        <v>0.56693360595217812</v>
      </c>
      <c r="BF23">
        <f t="shared" si="37"/>
        <v>0.82523776078504851</v>
      </c>
      <c r="BG23">
        <f t="shared" si="38"/>
        <v>0.57703074269729782</v>
      </c>
      <c r="BH23">
        <f t="shared" si="39"/>
        <v>0.57808349566541817</v>
      </c>
      <c r="BI23">
        <f t="shared" si="40"/>
        <v>0.42191650433458183</v>
      </c>
      <c r="BJ23">
        <v>1722</v>
      </c>
      <c r="BK23">
        <v>300</v>
      </c>
      <c r="BL23">
        <v>300</v>
      </c>
      <c r="BM23">
        <v>300</v>
      </c>
      <c r="BN23">
        <v>10343.5</v>
      </c>
      <c r="BO23">
        <v>1833.43</v>
      </c>
      <c r="BP23">
        <v>-8.1100900000000004E-3</v>
      </c>
      <c r="BQ23">
        <v>0.88</v>
      </c>
      <c r="BR23">
        <f t="shared" si="41"/>
        <v>550.04100000000005</v>
      </c>
      <c r="BS23">
        <f t="shared" si="42"/>
        <v>463.22813973957585</v>
      </c>
      <c r="BT23">
        <f t="shared" si="43"/>
        <v>0.8421702013842165</v>
      </c>
      <c r="BU23">
        <f t="shared" si="44"/>
        <v>0.19434040276843303</v>
      </c>
      <c r="BV23">
        <v>6</v>
      </c>
      <c r="BW23">
        <v>0.5</v>
      </c>
      <c r="BX23" t="s">
        <v>299</v>
      </c>
      <c r="BY23">
        <v>1599837380</v>
      </c>
      <c r="BZ23">
        <v>376.822</v>
      </c>
      <c r="CA23">
        <v>400.017</v>
      </c>
      <c r="CB23">
        <v>17.5442</v>
      </c>
      <c r="CC23">
        <v>13.3599</v>
      </c>
      <c r="CD23">
        <v>379.358</v>
      </c>
      <c r="CE23">
        <v>17.668800000000001</v>
      </c>
      <c r="CF23">
        <v>499.94600000000003</v>
      </c>
      <c r="CG23">
        <v>101.574</v>
      </c>
      <c r="CH23">
        <v>9.9847500000000006E-2</v>
      </c>
      <c r="CI23">
        <v>23.9254</v>
      </c>
      <c r="CJ23">
        <v>23.0107</v>
      </c>
      <c r="CK23">
        <v>999.9</v>
      </c>
      <c r="CL23">
        <v>0</v>
      </c>
      <c r="CM23">
        <v>0</v>
      </c>
      <c r="CN23">
        <v>9978.75</v>
      </c>
      <c r="CO23">
        <v>0</v>
      </c>
      <c r="CP23">
        <v>1.5289399999999999E-3</v>
      </c>
      <c r="CQ23">
        <v>550.04100000000005</v>
      </c>
      <c r="CR23">
        <v>0.92700300000000002</v>
      </c>
      <c r="CS23">
        <v>7.2997099999999995E-2</v>
      </c>
      <c r="CT23">
        <v>0</v>
      </c>
      <c r="CU23">
        <v>943.01</v>
      </c>
      <c r="CV23">
        <v>5.0011200000000002</v>
      </c>
      <c r="CW23">
        <v>5169.8500000000004</v>
      </c>
      <c r="CX23">
        <v>5366.15</v>
      </c>
      <c r="CY23">
        <v>37.625</v>
      </c>
      <c r="CZ23">
        <v>40.811999999999998</v>
      </c>
      <c r="DA23">
        <v>39.436999999999998</v>
      </c>
      <c r="DB23">
        <v>40.186999999999998</v>
      </c>
      <c r="DC23">
        <v>39.561999999999998</v>
      </c>
      <c r="DD23">
        <v>505.25</v>
      </c>
      <c r="DE23">
        <v>39.79</v>
      </c>
      <c r="DF23">
        <v>0</v>
      </c>
      <c r="DG23">
        <v>83.299999952316298</v>
      </c>
      <c r="DH23">
        <v>0</v>
      </c>
      <c r="DI23">
        <v>940.34019230769195</v>
      </c>
      <c r="DJ23">
        <v>21.671692309717901</v>
      </c>
      <c r="DK23">
        <v>108.82222229472301</v>
      </c>
      <c r="DL23">
        <v>5156.36115384615</v>
      </c>
      <c r="DM23">
        <v>15</v>
      </c>
      <c r="DN23">
        <v>1599837353</v>
      </c>
      <c r="DO23" t="s">
        <v>325</v>
      </c>
      <c r="DP23">
        <v>1599837347.5</v>
      </c>
      <c r="DQ23">
        <v>1599837353</v>
      </c>
      <c r="DR23">
        <v>33</v>
      </c>
      <c r="DS23">
        <v>1.4999999999999999E-2</v>
      </c>
      <c r="DT23">
        <v>0</v>
      </c>
      <c r="DU23">
        <v>-2.536</v>
      </c>
      <c r="DV23">
        <v>-0.125</v>
      </c>
      <c r="DW23">
        <v>400</v>
      </c>
      <c r="DX23">
        <v>13</v>
      </c>
      <c r="DY23">
        <v>0.06</v>
      </c>
      <c r="DZ23">
        <v>0.02</v>
      </c>
      <c r="EA23">
        <v>399.99392682926799</v>
      </c>
      <c r="EB23">
        <v>-5.6780487804926401E-2</v>
      </c>
      <c r="EC23">
        <v>2.2088944640077799E-2</v>
      </c>
      <c r="ED23">
        <v>1</v>
      </c>
      <c r="EE23">
        <v>376.85256097561</v>
      </c>
      <c r="EF23">
        <v>-0.243010452961925</v>
      </c>
      <c r="EG23">
        <v>3.06968249573615E-2</v>
      </c>
      <c r="EH23">
        <v>1</v>
      </c>
      <c r="EI23">
        <v>13.3596024390244</v>
      </c>
      <c r="EJ23">
        <v>-1.13101045296088E-3</v>
      </c>
      <c r="EK23">
        <v>5.8162422068450202E-4</v>
      </c>
      <c r="EL23">
        <v>1</v>
      </c>
      <c r="EM23">
        <v>17.576190243902399</v>
      </c>
      <c r="EN23">
        <v>-0.17738466898951799</v>
      </c>
      <c r="EO23">
        <v>1.7847098621591201E-2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-2.536</v>
      </c>
      <c r="EW23">
        <v>-0.1246</v>
      </c>
      <c r="EX23">
        <v>-2.5358500000000399</v>
      </c>
      <c r="EY23">
        <v>0</v>
      </c>
      <c r="EZ23">
        <v>0</v>
      </c>
      <c r="FA23">
        <v>0</v>
      </c>
      <c r="FB23">
        <v>-0.124561904761904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0.5</v>
      </c>
      <c r="FL23">
        <v>2</v>
      </c>
      <c r="FM23">
        <v>498.39600000000002</v>
      </c>
      <c r="FN23">
        <v>520.88900000000001</v>
      </c>
      <c r="FO23">
        <v>21.7743</v>
      </c>
      <c r="FP23">
        <v>24.375299999999999</v>
      </c>
      <c r="FQ23">
        <v>30.0002</v>
      </c>
      <c r="FR23">
        <v>24.3171</v>
      </c>
      <c r="FS23">
        <v>24.294</v>
      </c>
      <c r="FT23">
        <v>20.3203</v>
      </c>
      <c r="FU23">
        <v>0</v>
      </c>
      <c r="FV23">
        <v>0</v>
      </c>
      <c r="FW23">
        <v>21.762499999999999</v>
      </c>
      <c r="FX23">
        <v>400</v>
      </c>
      <c r="FY23">
        <v>7.0820600000000002</v>
      </c>
      <c r="FZ23">
        <v>102.42400000000001</v>
      </c>
      <c r="GA23">
        <v>102.569</v>
      </c>
    </row>
    <row r="24" spans="1:183" x14ac:dyDescent="0.35">
      <c r="A24">
        <v>7</v>
      </c>
      <c r="B24">
        <v>1599837469</v>
      </c>
      <c r="C24">
        <v>683.5</v>
      </c>
      <c r="D24" t="s">
        <v>326</v>
      </c>
      <c r="E24" t="s">
        <v>327</v>
      </c>
      <c r="F24">
        <v>1599837469</v>
      </c>
      <c r="G24">
        <f t="shared" si="0"/>
        <v>3.3089842189594648E-3</v>
      </c>
      <c r="H24">
        <f t="shared" si="1"/>
        <v>15.475899016962936</v>
      </c>
      <c r="I24">
        <f t="shared" si="2"/>
        <v>379.90499999999997</v>
      </c>
      <c r="J24">
        <f t="shared" si="3"/>
        <v>294.90125536326042</v>
      </c>
      <c r="K24">
        <f t="shared" si="4"/>
        <v>29.984029107820984</v>
      </c>
      <c r="L24">
        <f t="shared" si="5"/>
        <v>38.626768693049996</v>
      </c>
      <c r="M24">
        <f t="shared" si="6"/>
        <v>0.32874691637179737</v>
      </c>
      <c r="N24">
        <f t="shared" si="7"/>
        <v>2.9598847242453479</v>
      </c>
      <c r="O24">
        <f t="shared" si="8"/>
        <v>0.30972547104266113</v>
      </c>
      <c r="P24">
        <f t="shared" si="9"/>
        <v>0.19519564358953684</v>
      </c>
      <c r="Q24">
        <f t="shared" si="10"/>
        <v>66.062098769325814</v>
      </c>
      <c r="R24">
        <f t="shared" si="11"/>
        <v>23.409244366108538</v>
      </c>
      <c r="S24">
        <f t="shared" si="12"/>
        <v>22.986000000000001</v>
      </c>
      <c r="T24">
        <f t="shared" si="13"/>
        <v>2.8173332808761793</v>
      </c>
      <c r="U24">
        <f t="shared" si="14"/>
        <v>59.051049179428539</v>
      </c>
      <c r="V24">
        <f t="shared" si="15"/>
        <v>1.7555071019790001</v>
      </c>
      <c r="W24">
        <f t="shared" si="16"/>
        <v>2.9728635246510771</v>
      </c>
      <c r="X24">
        <f t="shared" si="17"/>
        <v>1.0618261788971792</v>
      </c>
      <c r="Y24">
        <f t="shared" si="18"/>
        <v>-145.9262040561124</v>
      </c>
      <c r="Z24">
        <f t="shared" si="19"/>
        <v>142.13194298930583</v>
      </c>
      <c r="AA24">
        <f t="shared" si="20"/>
        <v>9.997731735663228</v>
      </c>
      <c r="AB24">
        <f t="shared" si="21"/>
        <v>72.265569438182467</v>
      </c>
      <c r="AC24">
        <v>3</v>
      </c>
      <c r="AD24">
        <v>1</v>
      </c>
      <c r="AE24">
        <f t="shared" si="22"/>
        <v>1</v>
      </c>
      <c r="AF24">
        <f t="shared" si="23"/>
        <v>0</v>
      </c>
      <c r="AG24">
        <f t="shared" si="24"/>
        <v>54359.356222150629</v>
      </c>
      <c r="AH24" t="s">
        <v>298</v>
      </c>
      <c r="AI24">
        <v>10325.799999999999</v>
      </c>
      <c r="AJ24">
        <v>735.74519999999995</v>
      </c>
      <c r="AK24">
        <v>3503.57</v>
      </c>
      <c r="AL24">
        <f t="shared" si="25"/>
        <v>2767.8248000000003</v>
      </c>
      <c r="AM24">
        <f t="shared" si="26"/>
        <v>0.79000128440419348</v>
      </c>
      <c r="AN24">
        <v>-1.03921843311754</v>
      </c>
      <c r="AO24" t="s">
        <v>328</v>
      </c>
      <c r="AP24">
        <v>10348.799999999999</v>
      </c>
      <c r="AQ24">
        <v>973.39272000000005</v>
      </c>
      <c r="AR24">
        <v>2302.0500000000002</v>
      </c>
      <c r="AS24">
        <f t="shared" si="27"/>
        <v>0.57716265068091488</v>
      </c>
      <c r="AT24">
        <v>0.5</v>
      </c>
      <c r="AU24">
        <f t="shared" si="28"/>
        <v>337.1777396444021</v>
      </c>
      <c r="AV24">
        <f t="shared" si="29"/>
        <v>15.475899016962936</v>
      </c>
      <c r="AW24">
        <f t="shared" si="30"/>
        <v>97.303198981881252</v>
      </c>
      <c r="AX24">
        <f t="shared" si="31"/>
        <v>0.68365152798592566</v>
      </c>
      <c r="AY24">
        <f t="shared" si="32"/>
        <v>4.8980450095839123E-2</v>
      </c>
      <c r="AZ24">
        <f t="shared" si="33"/>
        <v>0.52193479724593295</v>
      </c>
      <c r="BA24" t="s">
        <v>329</v>
      </c>
      <c r="BB24">
        <v>728.25</v>
      </c>
      <c r="BC24">
        <f t="shared" si="34"/>
        <v>1573.8000000000002</v>
      </c>
      <c r="BD24">
        <f t="shared" si="35"/>
        <v>0.84423515059092635</v>
      </c>
      <c r="BE24">
        <f t="shared" si="36"/>
        <v>0.43293025669112029</v>
      </c>
      <c r="BF24">
        <f t="shared" si="37"/>
        <v>0.84827504838138779</v>
      </c>
      <c r="BG24">
        <f t="shared" si="38"/>
        <v>0.43410262094623903</v>
      </c>
      <c r="BH24">
        <f t="shared" si="39"/>
        <v>0.63161993693341167</v>
      </c>
      <c r="BI24">
        <f t="shared" si="40"/>
        <v>0.36838006306658833</v>
      </c>
      <c r="BJ24">
        <v>1724</v>
      </c>
      <c r="BK24">
        <v>300</v>
      </c>
      <c r="BL24">
        <v>300</v>
      </c>
      <c r="BM24">
        <v>300</v>
      </c>
      <c r="BN24">
        <v>10348.799999999999</v>
      </c>
      <c r="BO24">
        <v>2213.44</v>
      </c>
      <c r="BP24">
        <v>-8.2425599999999995E-3</v>
      </c>
      <c r="BQ24">
        <v>3.42</v>
      </c>
      <c r="BR24">
        <f t="shared" si="41"/>
        <v>399.99099999999999</v>
      </c>
      <c r="BS24">
        <f t="shared" si="42"/>
        <v>337.1777396444021</v>
      </c>
      <c r="BT24">
        <f t="shared" si="43"/>
        <v>0.84296331578561046</v>
      </c>
      <c r="BU24">
        <f t="shared" si="44"/>
        <v>0.19592663157122089</v>
      </c>
      <c r="BV24">
        <v>6</v>
      </c>
      <c r="BW24">
        <v>0.5</v>
      </c>
      <c r="BX24" t="s">
        <v>299</v>
      </c>
      <c r="BY24">
        <v>1599837469</v>
      </c>
      <c r="BZ24">
        <v>379.90499999999997</v>
      </c>
      <c r="CA24">
        <v>399.98500000000001</v>
      </c>
      <c r="CB24">
        <v>17.265899999999998</v>
      </c>
      <c r="CC24">
        <v>13.3636</v>
      </c>
      <c r="CD24">
        <v>382.44200000000001</v>
      </c>
      <c r="CE24">
        <v>17.3888</v>
      </c>
      <c r="CF24">
        <v>499.99</v>
      </c>
      <c r="CG24">
        <v>101.575</v>
      </c>
      <c r="CH24">
        <v>9.9809999999999996E-2</v>
      </c>
      <c r="CI24">
        <v>23.8767</v>
      </c>
      <c r="CJ24">
        <v>22.986000000000001</v>
      </c>
      <c r="CK24">
        <v>999.9</v>
      </c>
      <c r="CL24">
        <v>0</v>
      </c>
      <c r="CM24">
        <v>0</v>
      </c>
      <c r="CN24">
        <v>10016.200000000001</v>
      </c>
      <c r="CO24">
        <v>0</v>
      </c>
      <c r="CP24">
        <v>1.5289399999999999E-3</v>
      </c>
      <c r="CQ24">
        <v>399.99099999999999</v>
      </c>
      <c r="CR24">
        <v>0.89998299999999998</v>
      </c>
      <c r="CS24">
        <v>0.10001699999999999</v>
      </c>
      <c r="CT24">
        <v>0</v>
      </c>
      <c r="CU24">
        <v>975.65499999999997</v>
      </c>
      <c r="CV24">
        <v>5.0011200000000002</v>
      </c>
      <c r="CW24">
        <v>3874.04</v>
      </c>
      <c r="CX24">
        <v>3869.45</v>
      </c>
      <c r="CY24">
        <v>37.186999999999998</v>
      </c>
      <c r="CZ24">
        <v>40.625</v>
      </c>
      <c r="DA24">
        <v>39.125</v>
      </c>
      <c r="DB24">
        <v>40</v>
      </c>
      <c r="DC24">
        <v>39.186999999999998</v>
      </c>
      <c r="DD24">
        <v>355.48</v>
      </c>
      <c r="DE24">
        <v>39.51</v>
      </c>
      <c r="DF24">
        <v>0</v>
      </c>
      <c r="DG24">
        <v>88.799999952316298</v>
      </c>
      <c r="DH24">
        <v>0</v>
      </c>
      <c r="DI24">
        <v>973.39272000000005</v>
      </c>
      <c r="DJ24">
        <v>22.8197692733902</v>
      </c>
      <c r="DK24">
        <v>86.019230940714394</v>
      </c>
      <c r="DL24">
        <v>3863.3807999999999</v>
      </c>
      <c r="DM24">
        <v>15</v>
      </c>
      <c r="DN24">
        <v>1599837442.5</v>
      </c>
      <c r="DO24" t="s">
        <v>330</v>
      </c>
      <c r="DP24">
        <v>1599837433.5</v>
      </c>
      <c r="DQ24">
        <v>1599837442.5</v>
      </c>
      <c r="DR24">
        <v>34</v>
      </c>
      <c r="DS24">
        <v>-1E-3</v>
      </c>
      <c r="DT24">
        <v>2E-3</v>
      </c>
      <c r="DU24">
        <v>-2.5369999999999999</v>
      </c>
      <c r="DV24">
        <v>-0.123</v>
      </c>
      <c r="DW24">
        <v>400</v>
      </c>
      <c r="DX24">
        <v>13</v>
      </c>
      <c r="DY24">
        <v>0.14000000000000001</v>
      </c>
      <c r="DZ24">
        <v>0.02</v>
      </c>
      <c r="EA24">
        <v>399.99621951219501</v>
      </c>
      <c r="EB24">
        <v>-5.9498257840375698E-2</v>
      </c>
      <c r="EC24">
        <v>2.1312440195313899E-2</v>
      </c>
      <c r="ED24">
        <v>1</v>
      </c>
      <c r="EE24">
        <v>379.951195121951</v>
      </c>
      <c r="EF24">
        <v>-0.32220209059312299</v>
      </c>
      <c r="EG24">
        <v>9.5161536478690897E-2</v>
      </c>
      <c r="EH24">
        <v>1</v>
      </c>
      <c r="EI24">
        <v>13.3627853658537</v>
      </c>
      <c r="EJ24">
        <v>3.8655052264763398E-3</v>
      </c>
      <c r="EK24">
        <v>6.0185119934352696E-4</v>
      </c>
      <c r="EL24">
        <v>1</v>
      </c>
      <c r="EM24">
        <v>17.283007317073199</v>
      </c>
      <c r="EN24">
        <v>-5.6153310104506797E-2</v>
      </c>
      <c r="EO24">
        <v>1.8482811926337099E-2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-2.5369999999999999</v>
      </c>
      <c r="EW24">
        <v>-0.1229</v>
      </c>
      <c r="EX24">
        <v>-2.5372500000000899</v>
      </c>
      <c r="EY24">
        <v>0</v>
      </c>
      <c r="EZ24">
        <v>0</v>
      </c>
      <c r="FA24">
        <v>0</v>
      </c>
      <c r="FB24">
        <v>-0.12287000000000201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0.4</v>
      </c>
      <c r="FL24">
        <v>2</v>
      </c>
      <c r="FM24">
        <v>498.41399999999999</v>
      </c>
      <c r="FN24">
        <v>520.68399999999997</v>
      </c>
      <c r="FO24">
        <v>22.018000000000001</v>
      </c>
      <c r="FP24">
        <v>24.389600000000002</v>
      </c>
      <c r="FQ24">
        <v>30</v>
      </c>
      <c r="FR24">
        <v>24.337</v>
      </c>
      <c r="FS24">
        <v>24.313300000000002</v>
      </c>
      <c r="FT24">
        <v>20.320900000000002</v>
      </c>
      <c r="FU24">
        <v>0</v>
      </c>
      <c r="FV24">
        <v>0</v>
      </c>
      <c r="FW24">
        <v>22.026700000000002</v>
      </c>
      <c r="FX24">
        <v>400</v>
      </c>
      <c r="FY24">
        <v>7.0820600000000002</v>
      </c>
      <c r="FZ24">
        <v>102.422</v>
      </c>
      <c r="GA24">
        <v>102.57299999999999</v>
      </c>
    </row>
    <row r="25" spans="1:183" x14ac:dyDescent="0.35">
      <c r="A25">
        <v>8</v>
      </c>
      <c r="B25">
        <v>1599837556</v>
      </c>
      <c r="C25">
        <v>770.5</v>
      </c>
      <c r="D25" t="s">
        <v>331</v>
      </c>
      <c r="E25" t="s">
        <v>332</v>
      </c>
      <c r="F25">
        <v>1599837556</v>
      </c>
      <c r="G25">
        <f t="shared" si="0"/>
        <v>3.1505490988276165E-3</v>
      </c>
      <c r="H25">
        <f t="shared" si="1"/>
        <v>11.044587989159552</v>
      </c>
      <c r="I25">
        <f t="shared" si="2"/>
        <v>385.34199999999998</v>
      </c>
      <c r="J25">
        <f t="shared" si="3"/>
        <v>318.66873202207825</v>
      </c>
      <c r="K25">
        <f t="shared" si="4"/>
        <v>32.39950886765881</v>
      </c>
      <c r="L25">
        <f t="shared" si="5"/>
        <v>39.178276032479999</v>
      </c>
      <c r="M25">
        <f t="shared" si="6"/>
        <v>0.3059479102473418</v>
      </c>
      <c r="N25">
        <f t="shared" si="7"/>
        <v>2.9590754053699877</v>
      </c>
      <c r="O25">
        <f t="shared" si="8"/>
        <v>0.28939776138032208</v>
      </c>
      <c r="P25">
        <f t="shared" si="9"/>
        <v>0.18228592277571692</v>
      </c>
      <c r="Q25">
        <f t="shared" si="10"/>
        <v>41.264499091110373</v>
      </c>
      <c r="R25">
        <f t="shared" si="11"/>
        <v>23.293846164504437</v>
      </c>
      <c r="S25">
        <f t="shared" si="12"/>
        <v>22.9937</v>
      </c>
      <c r="T25">
        <f t="shared" si="13"/>
        <v>2.8186467052618087</v>
      </c>
      <c r="U25">
        <f t="shared" si="14"/>
        <v>58.453333982045287</v>
      </c>
      <c r="V25">
        <f t="shared" si="15"/>
        <v>1.7365888637760001</v>
      </c>
      <c r="W25">
        <f t="shared" si="16"/>
        <v>2.9708978863539528</v>
      </c>
      <c r="X25">
        <f t="shared" si="17"/>
        <v>1.0820578414858086</v>
      </c>
      <c r="Y25">
        <f t="shared" si="18"/>
        <v>-138.93921525829788</v>
      </c>
      <c r="Z25">
        <f t="shared" si="19"/>
        <v>139.10987507775548</v>
      </c>
      <c r="AA25">
        <f t="shared" si="20"/>
        <v>9.7876677645160903</v>
      </c>
      <c r="AB25">
        <f t="shared" si="21"/>
        <v>51.222826675084065</v>
      </c>
      <c r="AC25">
        <v>3</v>
      </c>
      <c r="AD25">
        <v>1</v>
      </c>
      <c r="AE25">
        <f t="shared" si="22"/>
        <v>1</v>
      </c>
      <c r="AF25">
        <f t="shared" si="23"/>
        <v>0</v>
      </c>
      <c r="AG25">
        <f t="shared" si="24"/>
        <v>54337.389527832194</v>
      </c>
      <c r="AH25" t="s">
        <v>298</v>
      </c>
      <c r="AI25">
        <v>10325.799999999999</v>
      </c>
      <c r="AJ25">
        <v>735.74519999999995</v>
      </c>
      <c r="AK25">
        <v>3503.57</v>
      </c>
      <c r="AL25">
        <f t="shared" si="25"/>
        <v>2767.8248000000003</v>
      </c>
      <c r="AM25">
        <f t="shared" si="26"/>
        <v>0.79000128440419348</v>
      </c>
      <c r="AN25">
        <v>-1.03921843311754</v>
      </c>
      <c r="AO25" t="s">
        <v>333</v>
      </c>
      <c r="AP25">
        <v>10338.700000000001</v>
      </c>
      <c r="AQ25">
        <v>948.15444000000002</v>
      </c>
      <c r="AR25">
        <v>2584.36</v>
      </c>
      <c r="AS25">
        <f t="shared" si="27"/>
        <v>0.63311828073488208</v>
      </c>
      <c r="AT25">
        <v>0.5</v>
      </c>
      <c r="AU25">
        <f t="shared" si="28"/>
        <v>210.66246846675409</v>
      </c>
      <c r="AV25">
        <f t="shared" si="29"/>
        <v>11.044587989159552</v>
      </c>
      <c r="AW25">
        <f t="shared" si="30"/>
        <v>66.687129925518832</v>
      </c>
      <c r="AX25">
        <f t="shared" si="31"/>
        <v>0.70866674921450579</v>
      </c>
      <c r="AY25">
        <f t="shared" si="32"/>
        <v>5.7360983711173548E-2</v>
      </c>
      <c r="AZ25">
        <f t="shared" si="33"/>
        <v>0.35568187094677212</v>
      </c>
      <c r="BA25" t="s">
        <v>334</v>
      </c>
      <c r="BB25">
        <v>752.91</v>
      </c>
      <c r="BC25">
        <f t="shared" si="34"/>
        <v>1831.4500000000003</v>
      </c>
      <c r="BD25">
        <f t="shared" si="35"/>
        <v>0.89339351879658191</v>
      </c>
      <c r="BE25">
        <f t="shared" si="36"/>
        <v>0.33417797910319702</v>
      </c>
      <c r="BF25">
        <f t="shared" si="37"/>
        <v>0.8850981610663291</v>
      </c>
      <c r="BG25">
        <f t="shared" si="38"/>
        <v>0.33210555812636694</v>
      </c>
      <c r="BH25">
        <f t="shared" si="39"/>
        <v>0.70942547528136291</v>
      </c>
      <c r="BI25">
        <f t="shared" si="40"/>
        <v>0.29057452471863709</v>
      </c>
      <c r="BJ25">
        <v>1726</v>
      </c>
      <c r="BK25">
        <v>300</v>
      </c>
      <c r="BL25">
        <v>300</v>
      </c>
      <c r="BM25">
        <v>300</v>
      </c>
      <c r="BN25">
        <v>10338.700000000001</v>
      </c>
      <c r="BO25">
        <v>2492.19</v>
      </c>
      <c r="BP25">
        <v>-8.3620499999999993E-3</v>
      </c>
      <c r="BQ25">
        <v>3.77</v>
      </c>
      <c r="BR25">
        <f t="shared" si="41"/>
        <v>249.91399999999999</v>
      </c>
      <c r="BS25">
        <f t="shared" si="42"/>
        <v>210.66246846675409</v>
      </c>
      <c r="BT25">
        <f t="shared" si="43"/>
        <v>0.8429398451737562</v>
      </c>
      <c r="BU25">
        <f t="shared" si="44"/>
        <v>0.19587969034751235</v>
      </c>
      <c r="BV25">
        <v>6</v>
      </c>
      <c r="BW25">
        <v>0.5</v>
      </c>
      <c r="BX25" t="s">
        <v>299</v>
      </c>
      <c r="BY25">
        <v>1599837556</v>
      </c>
      <c r="BZ25">
        <v>385.34199999999998</v>
      </c>
      <c r="CA25">
        <v>400.05399999999997</v>
      </c>
      <c r="CB25">
        <v>17.080400000000001</v>
      </c>
      <c r="CC25">
        <v>13.363899999999999</v>
      </c>
      <c r="CD25">
        <v>387.85199999999998</v>
      </c>
      <c r="CE25">
        <v>17.208300000000001</v>
      </c>
      <c r="CF25">
        <v>499.94400000000002</v>
      </c>
      <c r="CG25">
        <v>101.572</v>
      </c>
      <c r="CH25">
        <v>9.9440000000000001E-2</v>
      </c>
      <c r="CI25">
        <v>23.8657</v>
      </c>
      <c r="CJ25">
        <v>22.9937</v>
      </c>
      <c r="CK25">
        <v>999.9</v>
      </c>
      <c r="CL25">
        <v>0</v>
      </c>
      <c r="CM25">
        <v>0</v>
      </c>
      <c r="CN25">
        <v>10011.9</v>
      </c>
      <c r="CO25">
        <v>0</v>
      </c>
      <c r="CP25">
        <v>1.5289399999999999E-3</v>
      </c>
      <c r="CQ25">
        <v>249.91399999999999</v>
      </c>
      <c r="CR25">
        <v>0.90001299999999995</v>
      </c>
      <c r="CS25">
        <v>9.9987199999999998E-2</v>
      </c>
      <c r="CT25">
        <v>0</v>
      </c>
      <c r="CU25">
        <v>949.80700000000002</v>
      </c>
      <c r="CV25">
        <v>5.0011200000000002</v>
      </c>
      <c r="CW25">
        <v>2341.98</v>
      </c>
      <c r="CX25">
        <v>2399.2600000000002</v>
      </c>
      <c r="CY25">
        <v>36.686999999999998</v>
      </c>
      <c r="CZ25">
        <v>40.375</v>
      </c>
      <c r="DA25">
        <v>38.811999999999998</v>
      </c>
      <c r="DB25">
        <v>39.75</v>
      </c>
      <c r="DC25">
        <v>38.811999999999998</v>
      </c>
      <c r="DD25">
        <v>220.42</v>
      </c>
      <c r="DE25">
        <v>24.49</v>
      </c>
      <c r="DF25">
        <v>0</v>
      </c>
      <c r="DG25">
        <v>86.799999952316298</v>
      </c>
      <c r="DH25">
        <v>0</v>
      </c>
      <c r="DI25">
        <v>948.15444000000002</v>
      </c>
      <c r="DJ25">
        <v>15.5934615553887</v>
      </c>
      <c r="DK25">
        <v>32.343846148780699</v>
      </c>
      <c r="DL25">
        <v>2339.2348000000002</v>
      </c>
      <c r="DM25">
        <v>15</v>
      </c>
      <c r="DN25">
        <v>1599837523.5</v>
      </c>
      <c r="DO25" t="s">
        <v>335</v>
      </c>
      <c r="DP25">
        <v>1599837517.5</v>
      </c>
      <c r="DQ25">
        <v>1599837523.5</v>
      </c>
      <c r="DR25">
        <v>35</v>
      </c>
      <c r="DS25">
        <v>2.7E-2</v>
      </c>
      <c r="DT25">
        <v>-5.0000000000000001E-3</v>
      </c>
      <c r="DU25">
        <v>-2.5099999999999998</v>
      </c>
      <c r="DV25">
        <v>-0.128</v>
      </c>
      <c r="DW25">
        <v>400</v>
      </c>
      <c r="DX25">
        <v>13</v>
      </c>
      <c r="DY25">
        <v>0.13</v>
      </c>
      <c r="DZ25">
        <v>0.02</v>
      </c>
      <c r="EA25">
        <v>399.98609756097602</v>
      </c>
      <c r="EB25">
        <v>8.4041811855165693E-3</v>
      </c>
      <c r="EC25">
        <v>4.2896247421321997E-2</v>
      </c>
      <c r="ED25">
        <v>1</v>
      </c>
      <c r="EE25">
        <v>385.43648780487803</v>
      </c>
      <c r="EF25">
        <v>-0.55584668989468</v>
      </c>
      <c r="EG25">
        <v>5.5227742211818802E-2</v>
      </c>
      <c r="EH25">
        <v>1</v>
      </c>
      <c r="EI25">
        <v>13.3652487804878</v>
      </c>
      <c r="EJ25">
        <v>-2.0404181184821299E-3</v>
      </c>
      <c r="EK25">
        <v>5.91864334825863E-4</v>
      </c>
      <c r="EL25">
        <v>1</v>
      </c>
      <c r="EM25">
        <v>17.092982926829301</v>
      </c>
      <c r="EN25">
        <v>-7.4619512195080104E-2</v>
      </c>
      <c r="EO25">
        <v>7.3683205366776904E-3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-2.5099999999999998</v>
      </c>
      <c r="EW25">
        <v>-0.12790000000000001</v>
      </c>
      <c r="EX25">
        <v>-2.5102500000000401</v>
      </c>
      <c r="EY25">
        <v>0</v>
      </c>
      <c r="EZ25">
        <v>0</v>
      </c>
      <c r="FA25">
        <v>0</v>
      </c>
      <c r="FB25">
        <v>-0.127879999999998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0.5</v>
      </c>
      <c r="FL25">
        <v>2</v>
      </c>
      <c r="FM25">
        <v>498.53899999999999</v>
      </c>
      <c r="FN25">
        <v>520.90099999999995</v>
      </c>
      <c r="FO25">
        <v>22.168900000000001</v>
      </c>
      <c r="FP25">
        <v>24.395800000000001</v>
      </c>
      <c r="FQ25">
        <v>30</v>
      </c>
      <c r="FR25">
        <v>24.347200000000001</v>
      </c>
      <c r="FS25">
        <v>24.325600000000001</v>
      </c>
      <c r="FT25">
        <v>20.322700000000001</v>
      </c>
      <c r="FU25">
        <v>0</v>
      </c>
      <c r="FV25">
        <v>0</v>
      </c>
      <c r="FW25">
        <v>22.173200000000001</v>
      </c>
      <c r="FX25">
        <v>400</v>
      </c>
      <c r="FY25">
        <v>7.0820600000000002</v>
      </c>
      <c r="FZ25">
        <v>102.423</v>
      </c>
      <c r="GA25">
        <v>102.56399999999999</v>
      </c>
    </row>
    <row r="26" spans="1:183" x14ac:dyDescent="0.35">
      <c r="A26">
        <v>9</v>
      </c>
      <c r="B26">
        <v>1599837639</v>
      </c>
      <c r="C26">
        <v>853.5</v>
      </c>
      <c r="D26" t="s">
        <v>336</v>
      </c>
      <c r="E26" t="s">
        <v>337</v>
      </c>
      <c r="F26">
        <v>1599837639</v>
      </c>
      <c r="G26">
        <f t="shared" si="0"/>
        <v>3.0454467457879516E-3</v>
      </c>
      <c r="H26">
        <f t="shared" si="1"/>
        <v>6.7736969726435676</v>
      </c>
      <c r="I26">
        <f t="shared" si="2"/>
        <v>390.41</v>
      </c>
      <c r="J26">
        <f t="shared" si="3"/>
        <v>345.09177464272767</v>
      </c>
      <c r="K26">
        <f t="shared" si="4"/>
        <v>35.086845048257175</v>
      </c>
      <c r="L26">
        <f t="shared" si="5"/>
        <v>39.694528185934999</v>
      </c>
      <c r="M26">
        <f t="shared" si="6"/>
        <v>0.29171676202921165</v>
      </c>
      <c r="N26">
        <f t="shared" si="7"/>
        <v>2.9586697688542487</v>
      </c>
      <c r="O26">
        <f t="shared" si="8"/>
        <v>0.27662774142641067</v>
      </c>
      <c r="P26">
        <f t="shared" si="9"/>
        <v>0.17418296178780796</v>
      </c>
      <c r="Q26">
        <f t="shared" si="10"/>
        <v>24.746652610792957</v>
      </c>
      <c r="R26">
        <f t="shared" si="11"/>
        <v>23.203084862792146</v>
      </c>
      <c r="S26">
        <f t="shared" si="12"/>
        <v>22.994599999999998</v>
      </c>
      <c r="T26">
        <f t="shared" si="13"/>
        <v>2.8188002573562509</v>
      </c>
      <c r="U26">
        <f t="shared" si="14"/>
        <v>58.11882410259075</v>
      </c>
      <c r="V26">
        <f t="shared" si="15"/>
        <v>1.72446142312745</v>
      </c>
      <c r="W26">
        <f t="shared" si="16"/>
        <v>2.9671306151746091</v>
      </c>
      <c r="X26">
        <f t="shared" si="17"/>
        <v>1.094338834228801</v>
      </c>
      <c r="Y26">
        <f t="shared" si="18"/>
        <v>-134.30420148924867</v>
      </c>
      <c r="Z26">
        <f t="shared" si="19"/>
        <v>135.58163389169994</v>
      </c>
      <c r="AA26">
        <f t="shared" si="20"/>
        <v>9.5397549788700058</v>
      </c>
      <c r="AB26">
        <f t="shared" si="21"/>
        <v>35.563839992114225</v>
      </c>
      <c r="AC26">
        <v>3</v>
      </c>
      <c r="AD26">
        <v>1</v>
      </c>
      <c r="AE26">
        <f t="shared" si="22"/>
        <v>1</v>
      </c>
      <c r="AF26">
        <f t="shared" si="23"/>
        <v>0</v>
      </c>
      <c r="AG26">
        <f t="shared" si="24"/>
        <v>54329.31048363365</v>
      </c>
      <c r="AH26" t="s">
        <v>298</v>
      </c>
      <c r="AI26">
        <v>10325.799999999999</v>
      </c>
      <c r="AJ26">
        <v>735.74519999999995</v>
      </c>
      <c r="AK26">
        <v>3503.57</v>
      </c>
      <c r="AL26">
        <f t="shared" si="25"/>
        <v>2767.8248000000003</v>
      </c>
      <c r="AM26">
        <f t="shared" si="26"/>
        <v>0.79000128440419348</v>
      </c>
      <c r="AN26">
        <v>-1.03921843311754</v>
      </c>
      <c r="AO26" t="s">
        <v>338</v>
      </c>
      <c r="AP26">
        <v>10331.9</v>
      </c>
      <c r="AQ26">
        <v>907.64234615384601</v>
      </c>
      <c r="AR26">
        <v>2705.59</v>
      </c>
      <c r="AS26">
        <f t="shared" si="27"/>
        <v>0.66453071376156547</v>
      </c>
      <c r="AT26">
        <v>0.5</v>
      </c>
      <c r="AU26">
        <f t="shared" si="28"/>
        <v>126.38851124865545</v>
      </c>
      <c r="AV26">
        <f t="shared" si="29"/>
        <v>6.7736969726435676</v>
      </c>
      <c r="AW26">
        <f t="shared" si="30"/>
        <v>41.994523795665323</v>
      </c>
      <c r="AX26">
        <f t="shared" si="31"/>
        <v>0.72019411662520927</v>
      </c>
      <c r="AY26">
        <f t="shared" si="32"/>
        <v>6.1816658243485902E-2</v>
      </c>
      <c r="AZ26">
        <f t="shared" si="33"/>
        <v>0.29493751824925429</v>
      </c>
      <c r="BA26" t="s">
        <v>339</v>
      </c>
      <c r="BB26">
        <v>757.04</v>
      </c>
      <c r="BC26">
        <f t="shared" si="34"/>
        <v>1948.5500000000002</v>
      </c>
      <c r="BD26">
        <f t="shared" si="35"/>
        <v>0.92271055597554785</v>
      </c>
      <c r="BE26">
        <f t="shared" si="36"/>
        <v>0.29054115556720661</v>
      </c>
      <c r="BF26">
        <f t="shared" si="37"/>
        <v>0.91273569057123372</v>
      </c>
      <c r="BG26">
        <f t="shared" si="38"/>
        <v>0.28830582051291681</v>
      </c>
      <c r="BH26">
        <f t="shared" si="39"/>
        <v>0.76960798739256664</v>
      </c>
      <c r="BI26">
        <f t="shared" si="40"/>
        <v>0.23039201260743336</v>
      </c>
      <c r="BJ26">
        <v>1728</v>
      </c>
      <c r="BK26">
        <v>300</v>
      </c>
      <c r="BL26">
        <v>300</v>
      </c>
      <c r="BM26">
        <v>300</v>
      </c>
      <c r="BN26">
        <v>10331.9</v>
      </c>
      <c r="BO26">
        <v>2628.39</v>
      </c>
      <c r="BP26">
        <v>-8.4419100000000004E-3</v>
      </c>
      <c r="BQ26">
        <v>-1.64</v>
      </c>
      <c r="BR26">
        <f t="shared" si="41"/>
        <v>149.94499999999999</v>
      </c>
      <c r="BS26">
        <f t="shared" si="42"/>
        <v>126.38851124865545</v>
      </c>
      <c r="BT26">
        <f t="shared" si="43"/>
        <v>0.84289913800830607</v>
      </c>
      <c r="BU26">
        <f t="shared" si="44"/>
        <v>0.19579827601661237</v>
      </c>
      <c r="BV26">
        <v>6</v>
      </c>
      <c r="BW26">
        <v>0.5</v>
      </c>
      <c r="BX26" t="s">
        <v>299</v>
      </c>
      <c r="BY26">
        <v>1599837639</v>
      </c>
      <c r="BZ26">
        <v>390.41</v>
      </c>
      <c r="CA26">
        <v>399.964</v>
      </c>
      <c r="CB26">
        <v>16.960699999999999</v>
      </c>
      <c r="CC26">
        <v>13.368600000000001</v>
      </c>
      <c r="CD26">
        <v>392.97800000000001</v>
      </c>
      <c r="CE26">
        <v>17.085999999999999</v>
      </c>
      <c r="CF26">
        <v>500.06299999999999</v>
      </c>
      <c r="CG26">
        <v>101.574</v>
      </c>
      <c r="CH26">
        <v>9.9953500000000001E-2</v>
      </c>
      <c r="CI26">
        <v>23.8446</v>
      </c>
      <c r="CJ26">
        <v>22.994599999999998</v>
      </c>
      <c r="CK26">
        <v>999.9</v>
      </c>
      <c r="CL26">
        <v>0</v>
      </c>
      <c r="CM26">
        <v>0</v>
      </c>
      <c r="CN26">
        <v>10009.4</v>
      </c>
      <c r="CO26">
        <v>0</v>
      </c>
      <c r="CP26">
        <v>1.5289399999999999E-3</v>
      </c>
      <c r="CQ26">
        <v>149.94499999999999</v>
      </c>
      <c r="CR26">
        <v>0.89999799999999996</v>
      </c>
      <c r="CS26">
        <v>0.10000199999999999</v>
      </c>
      <c r="CT26">
        <v>0</v>
      </c>
      <c r="CU26">
        <v>908.17399999999998</v>
      </c>
      <c r="CV26">
        <v>5.0011200000000002</v>
      </c>
      <c r="CW26">
        <v>1330.36</v>
      </c>
      <c r="CX26">
        <v>1419.92</v>
      </c>
      <c r="CY26">
        <v>36.25</v>
      </c>
      <c r="CZ26">
        <v>40.125</v>
      </c>
      <c r="DA26">
        <v>38.436999999999998</v>
      </c>
      <c r="DB26">
        <v>39.561999999999998</v>
      </c>
      <c r="DC26">
        <v>38.436999999999998</v>
      </c>
      <c r="DD26">
        <v>130.44999999999999</v>
      </c>
      <c r="DE26">
        <v>14.49</v>
      </c>
      <c r="DF26">
        <v>0</v>
      </c>
      <c r="DG26">
        <v>82.600000143051105</v>
      </c>
      <c r="DH26">
        <v>0</v>
      </c>
      <c r="DI26">
        <v>907.64234615384601</v>
      </c>
      <c r="DJ26">
        <v>5.4339487267464799</v>
      </c>
      <c r="DK26">
        <v>4.0208547086174704</v>
      </c>
      <c r="DL26">
        <v>1330.3857692307699</v>
      </c>
      <c r="DM26">
        <v>15</v>
      </c>
      <c r="DN26">
        <v>1599837611.5</v>
      </c>
      <c r="DO26" t="s">
        <v>340</v>
      </c>
      <c r="DP26">
        <v>1599837604.5</v>
      </c>
      <c r="DQ26">
        <v>1599837611.5</v>
      </c>
      <c r="DR26">
        <v>36</v>
      </c>
      <c r="DS26">
        <v>-5.8000000000000003E-2</v>
      </c>
      <c r="DT26">
        <v>3.0000000000000001E-3</v>
      </c>
      <c r="DU26">
        <v>-2.569</v>
      </c>
      <c r="DV26">
        <v>-0.125</v>
      </c>
      <c r="DW26">
        <v>400</v>
      </c>
      <c r="DX26">
        <v>13</v>
      </c>
      <c r="DY26">
        <v>0.08</v>
      </c>
      <c r="DZ26">
        <v>0.03</v>
      </c>
      <c r="EA26">
        <v>399.99946341463402</v>
      </c>
      <c r="EB26">
        <v>-6.9240418117296795E-2</v>
      </c>
      <c r="EC26">
        <v>4.1950666473949398E-2</v>
      </c>
      <c r="ED26">
        <v>1</v>
      </c>
      <c r="EE26">
        <v>390.49346341463399</v>
      </c>
      <c r="EF26">
        <v>-0.69058536585293895</v>
      </c>
      <c r="EG26">
        <v>7.3060315063107201E-2</v>
      </c>
      <c r="EH26">
        <v>1</v>
      </c>
      <c r="EI26">
        <v>13.3674853658537</v>
      </c>
      <c r="EJ26">
        <v>5.1177700348931498E-3</v>
      </c>
      <c r="EK26">
        <v>8.5356097003417002E-4</v>
      </c>
      <c r="EL26">
        <v>1</v>
      </c>
      <c r="EM26">
        <v>16.970282926829299</v>
      </c>
      <c r="EN26">
        <v>-5.0590243902449601E-2</v>
      </c>
      <c r="EO26">
        <v>5.3234365591714001E-3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-2.5680000000000001</v>
      </c>
      <c r="EW26">
        <v>-0.12529999999999999</v>
      </c>
      <c r="EX26">
        <v>-2.5685999999999498</v>
      </c>
      <c r="EY26">
        <v>0</v>
      </c>
      <c r="EZ26">
        <v>0</v>
      </c>
      <c r="FA26">
        <v>0</v>
      </c>
      <c r="FB26">
        <v>-0.12529500000000299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0.6</v>
      </c>
      <c r="FK26">
        <v>0.5</v>
      </c>
      <c r="FL26">
        <v>2</v>
      </c>
      <c r="FM26">
        <v>498.39699999999999</v>
      </c>
      <c r="FN26">
        <v>520.64099999999996</v>
      </c>
      <c r="FO26">
        <v>22.1844</v>
      </c>
      <c r="FP26">
        <v>24.4039</v>
      </c>
      <c r="FQ26">
        <v>30.0002</v>
      </c>
      <c r="FR26">
        <v>24.358000000000001</v>
      </c>
      <c r="FS26">
        <v>24.337900000000001</v>
      </c>
      <c r="FT26">
        <v>20.322500000000002</v>
      </c>
      <c r="FU26">
        <v>0</v>
      </c>
      <c r="FV26">
        <v>0</v>
      </c>
      <c r="FW26">
        <v>22.186900000000001</v>
      </c>
      <c r="FX26">
        <v>400</v>
      </c>
      <c r="FY26">
        <v>7.0820600000000002</v>
      </c>
      <c r="FZ26">
        <v>102.42</v>
      </c>
      <c r="GA26">
        <v>102.565</v>
      </c>
    </row>
    <row r="27" spans="1:183" x14ac:dyDescent="0.35">
      <c r="A27">
        <v>10</v>
      </c>
      <c r="B27">
        <v>1599837727</v>
      </c>
      <c r="C27">
        <v>941.5</v>
      </c>
      <c r="D27" t="s">
        <v>341</v>
      </c>
      <c r="E27" t="s">
        <v>342</v>
      </c>
      <c r="F27">
        <v>1599837727</v>
      </c>
      <c r="G27">
        <f t="shared" si="0"/>
        <v>2.9453837185849105E-3</v>
      </c>
      <c r="H27">
        <f t="shared" si="1"/>
        <v>4.4647511003642162</v>
      </c>
      <c r="I27">
        <f t="shared" si="2"/>
        <v>393.25599999999997</v>
      </c>
      <c r="J27">
        <f t="shared" si="3"/>
        <v>359.84025903714996</v>
      </c>
      <c r="K27">
        <f t="shared" si="4"/>
        <v>36.584153813807305</v>
      </c>
      <c r="L27">
        <f t="shared" si="5"/>
        <v>39.981457413071993</v>
      </c>
      <c r="M27">
        <f t="shared" si="6"/>
        <v>0.27880376888947866</v>
      </c>
      <c r="N27">
        <f t="shared" si="7"/>
        <v>2.959217302160142</v>
      </c>
      <c r="O27">
        <f t="shared" si="8"/>
        <v>0.26498946775689852</v>
      </c>
      <c r="P27">
        <f t="shared" si="9"/>
        <v>0.16680252089901437</v>
      </c>
      <c r="Q27">
        <f t="shared" si="10"/>
        <v>16.495862286092322</v>
      </c>
      <c r="R27">
        <f t="shared" si="11"/>
        <v>23.15231353388786</v>
      </c>
      <c r="S27">
        <f t="shared" si="12"/>
        <v>22.987300000000001</v>
      </c>
      <c r="T27">
        <f t="shared" si="13"/>
        <v>2.817554990276391</v>
      </c>
      <c r="U27">
        <f t="shared" si="14"/>
        <v>57.820609734403341</v>
      </c>
      <c r="V27">
        <f t="shared" si="15"/>
        <v>1.7126849518757998</v>
      </c>
      <c r="W27">
        <f t="shared" si="16"/>
        <v>2.9620665706275839</v>
      </c>
      <c r="X27">
        <f t="shared" si="17"/>
        <v>1.1048700384005912</v>
      </c>
      <c r="Y27">
        <f t="shared" si="18"/>
        <v>-129.89142198959456</v>
      </c>
      <c r="Z27">
        <f t="shared" si="19"/>
        <v>132.2404871955539</v>
      </c>
      <c r="AA27">
        <f t="shared" si="20"/>
        <v>9.3012631230480487</v>
      </c>
      <c r="AB27">
        <f t="shared" si="21"/>
        <v>28.146190615099698</v>
      </c>
      <c r="AC27">
        <v>3</v>
      </c>
      <c r="AD27">
        <v>1</v>
      </c>
      <c r="AE27">
        <f t="shared" si="22"/>
        <v>1</v>
      </c>
      <c r="AF27">
        <f t="shared" si="23"/>
        <v>0</v>
      </c>
      <c r="AG27">
        <f t="shared" si="24"/>
        <v>54350.556518202968</v>
      </c>
      <c r="AH27" t="s">
        <v>298</v>
      </c>
      <c r="AI27">
        <v>10325.799999999999</v>
      </c>
      <c r="AJ27">
        <v>735.74519999999995</v>
      </c>
      <c r="AK27">
        <v>3503.57</v>
      </c>
      <c r="AL27">
        <f t="shared" si="25"/>
        <v>2767.8248000000003</v>
      </c>
      <c r="AM27">
        <f t="shared" si="26"/>
        <v>0.79000128440419348</v>
      </c>
      <c r="AN27">
        <v>-1.03921843311754</v>
      </c>
      <c r="AO27" t="s">
        <v>343</v>
      </c>
      <c r="AP27">
        <v>10328.799999999999</v>
      </c>
      <c r="AQ27">
        <v>870.28539999999998</v>
      </c>
      <c r="AR27">
        <v>2794.13</v>
      </c>
      <c r="AS27">
        <f t="shared" si="27"/>
        <v>0.68853081281114337</v>
      </c>
      <c r="AT27">
        <v>0.5</v>
      </c>
      <c r="AU27">
        <f t="shared" si="28"/>
        <v>84.286439657283836</v>
      </c>
      <c r="AV27">
        <f t="shared" si="29"/>
        <v>4.4647511003642162</v>
      </c>
      <c r="AW27">
        <f t="shared" si="30"/>
        <v>29.016905403093514</v>
      </c>
      <c r="AX27">
        <f t="shared" si="31"/>
        <v>0.73117213587055729</v>
      </c>
      <c r="AY27">
        <f t="shared" si="32"/>
        <v>6.5300771462899448E-2</v>
      </c>
      <c r="AZ27">
        <f t="shared" si="33"/>
        <v>0.25390371958355551</v>
      </c>
      <c r="BA27" t="s">
        <v>344</v>
      </c>
      <c r="BB27">
        <v>751.14</v>
      </c>
      <c r="BC27">
        <f t="shared" si="34"/>
        <v>2042.9900000000002</v>
      </c>
      <c r="BD27">
        <f t="shared" si="35"/>
        <v>0.94168086970567644</v>
      </c>
      <c r="BE27">
        <f t="shared" si="36"/>
        <v>0.25775042417064192</v>
      </c>
      <c r="BF27">
        <f t="shared" si="37"/>
        <v>0.9346379743962353</v>
      </c>
      <c r="BG27">
        <f t="shared" si="38"/>
        <v>0.25631680155478048</v>
      </c>
      <c r="BH27">
        <f t="shared" si="39"/>
        <v>0.81276115682363714</v>
      </c>
      <c r="BI27">
        <f t="shared" si="40"/>
        <v>0.18723884317636286</v>
      </c>
      <c r="BJ27">
        <v>1730</v>
      </c>
      <c r="BK27">
        <v>300</v>
      </c>
      <c r="BL27">
        <v>300</v>
      </c>
      <c r="BM27">
        <v>300</v>
      </c>
      <c r="BN27">
        <v>10328.799999999999</v>
      </c>
      <c r="BO27">
        <v>2746.66</v>
      </c>
      <c r="BP27">
        <v>-8.4821099999999993E-3</v>
      </c>
      <c r="BQ27">
        <v>-10.39</v>
      </c>
      <c r="BR27">
        <f t="shared" si="41"/>
        <v>100.001</v>
      </c>
      <c r="BS27">
        <f t="shared" si="42"/>
        <v>84.286439657283836</v>
      </c>
      <c r="BT27">
        <f t="shared" si="43"/>
        <v>0.84285596801315821</v>
      </c>
      <c r="BU27">
        <f t="shared" si="44"/>
        <v>0.19571193602631654</v>
      </c>
      <c r="BV27">
        <v>6</v>
      </c>
      <c r="BW27">
        <v>0.5</v>
      </c>
      <c r="BX27" t="s">
        <v>299</v>
      </c>
      <c r="BY27">
        <v>1599837727</v>
      </c>
      <c r="BZ27">
        <v>393.25599999999997</v>
      </c>
      <c r="CA27">
        <v>400.00400000000002</v>
      </c>
      <c r="CB27">
        <v>16.8459</v>
      </c>
      <c r="CC27">
        <v>13.370799999999999</v>
      </c>
      <c r="CD27">
        <v>395.827</v>
      </c>
      <c r="CE27">
        <v>16.970800000000001</v>
      </c>
      <c r="CF27">
        <v>499.97399999999999</v>
      </c>
      <c r="CG27">
        <v>101.568</v>
      </c>
      <c r="CH27">
        <v>9.9762000000000003E-2</v>
      </c>
      <c r="CI27">
        <v>23.816199999999998</v>
      </c>
      <c r="CJ27">
        <v>22.987300000000001</v>
      </c>
      <c r="CK27">
        <v>999.9</v>
      </c>
      <c r="CL27">
        <v>0</v>
      </c>
      <c r="CM27">
        <v>0</v>
      </c>
      <c r="CN27">
        <v>10013.1</v>
      </c>
      <c r="CO27">
        <v>0</v>
      </c>
      <c r="CP27">
        <v>1.5289399999999999E-3</v>
      </c>
      <c r="CQ27">
        <v>100.001</v>
      </c>
      <c r="CR27">
        <v>0.89982300000000004</v>
      </c>
      <c r="CS27">
        <v>0.100177</v>
      </c>
      <c r="CT27">
        <v>0</v>
      </c>
      <c r="CU27">
        <v>869.76900000000001</v>
      </c>
      <c r="CV27">
        <v>5.0011200000000002</v>
      </c>
      <c r="CW27">
        <v>837.52599999999995</v>
      </c>
      <c r="CX27">
        <v>930.61800000000005</v>
      </c>
      <c r="CY27">
        <v>35.811999999999998</v>
      </c>
      <c r="CZ27">
        <v>39.875</v>
      </c>
      <c r="DA27">
        <v>38.125</v>
      </c>
      <c r="DB27">
        <v>39.311999999999998</v>
      </c>
      <c r="DC27">
        <v>38.125</v>
      </c>
      <c r="DD27">
        <v>85.48</v>
      </c>
      <c r="DE27">
        <v>9.52</v>
      </c>
      <c r="DF27">
        <v>0</v>
      </c>
      <c r="DG27">
        <v>87.5</v>
      </c>
      <c r="DH27">
        <v>0</v>
      </c>
      <c r="DI27">
        <v>870.28539999999998</v>
      </c>
      <c r="DJ27">
        <v>-3.53700001128909</v>
      </c>
      <c r="DK27">
        <v>-4.5497692225904096</v>
      </c>
      <c r="DL27">
        <v>838.16872000000001</v>
      </c>
      <c r="DM27">
        <v>15</v>
      </c>
      <c r="DN27">
        <v>1599837695.5</v>
      </c>
      <c r="DO27" t="s">
        <v>345</v>
      </c>
      <c r="DP27">
        <v>1599837687.5</v>
      </c>
      <c r="DQ27">
        <v>1599837695.5</v>
      </c>
      <c r="DR27">
        <v>37</v>
      </c>
      <c r="DS27">
        <v>-3.0000000000000001E-3</v>
      </c>
      <c r="DT27">
        <v>0</v>
      </c>
      <c r="DU27">
        <v>-2.5710000000000002</v>
      </c>
      <c r="DV27">
        <v>-0.125</v>
      </c>
      <c r="DW27">
        <v>400</v>
      </c>
      <c r="DX27">
        <v>13</v>
      </c>
      <c r="DY27">
        <v>0.19</v>
      </c>
      <c r="DZ27">
        <v>0.03</v>
      </c>
      <c r="EA27">
        <v>399.985512195122</v>
      </c>
      <c r="EB27">
        <v>8.9205574913149205E-2</v>
      </c>
      <c r="EC27">
        <v>2.9417202492732199E-2</v>
      </c>
      <c r="ED27">
        <v>1</v>
      </c>
      <c r="EE27">
        <v>393.30046341463401</v>
      </c>
      <c r="EF27">
        <v>-0.122613240417319</v>
      </c>
      <c r="EG27">
        <v>1.85933341858085E-2</v>
      </c>
      <c r="EH27">
        <v>1</v>
      </c>
      <c r="EI27">
        <v>13.3722243902439</v>
      </c>
      <c r="EJ27">
        <v>9.4139372822421904E-3</v>
      </c>
      <c r="EK27">
        <v>1.31719963259185E-3</v>
      </c>
      <c r="EL27">
        <v>1</v>
      </c>
      <c r="EM27">
        <v>16.860839024390199</v>
      </c>
      <c r="EN27">
        <v>-8.2509407665474002E-2</v>
      </c>
      <c r="EO27">
        <v>8.1502320197043808E-3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-2.5710000000000002</v>
      </c>
      <c r="EW27">
        <v>-0.1249</v>
      </c>
      <c r="EX27">
        <v>-2.5711499999999901</v>
      </c>
      <c r="EY27">
        <v>0</v>
      </c>
      <c r="EZ27">
        <v>0</v>
      </c>
      <c r="FA27">
        <v>0</v>
      </c>
      <c r="FB27">
        <v>-0.124840000000006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0.7</v>
      </c>
      <c r="FK27">
        <v>0.5</v>
      </c>
      <c r="FL27">
        <v>2</v>
      </c>
      <c r="FM27">
        <v>498.43299999999999</v>
      </c>
      <c r="FN27">
        <v>520.64800000000002</v>
      </c>
      <c r="FO27">
        <v>22.1754</v>
      </c>
      <c r="FP27">
        <v>24.4163</v>
      </c>
      <c r="FQ27">
        <v>30</v>
      </c>
      <c r="FR27">
        <v>24.371700000000001</v>
      </c>
      <c r="FS27">
        <v>24.3521</v>
      </c>
      <c r="FT27">
        <v>20.322900000000001</v>
      </c>
      <c r="FU27">
        <v>0</v>
      </c>
      <c r="FV27">
        <v>0</v>
      </c>
      <c r="FW27">
        <v>22.1844</v>
      </c>
      <c r="FX27">
        <v>400</v>
      </c>
      <c r="FY27">
        <v>7.0820600000000002</v>
      </c>
      <c r="FZ27">
        <v>102.416</v>
      </c>
      <c r="GA27">
        <v>102.56</v>
      </c>
    </row>
    <row r="28" spans="1:183" x14ac:dyDescent="0.35">
      <c r="A28">
        <v>11</v>
      </c>
      <c r="B28">
        <v>1599837817</v>
      </c>
      <c r="C28">
        <v>1031.5</v>
      </c>
      <c r="D28" t="s">
        <v>346</v>
      </c>
      <c r="E28" t="s">
        <v>347</v>
      </c>
      <c r="F28">
        <v>1599837817</v>
      </c>
      <c r="G28">
        <f t="shared" si="0"/>
        <v>2.8127776100327802E-3</v>
      </c>
      <c r="H28">
        <f t="shared" si="1"/>
        <v>1.7768627548549467</v>
      </c>
      <c r="I28">
        <f t="shared" si="2"/>
        <v>396.56400000000002</v>
      </c>
      <c r="J28">
        <f t="shared" si="3"/>
        <v>378.27387576999638</v>
      </c>
      <c r="K28">
        <f t="shared" si="4"/>
        <v>38.458440322335804</v>
      </c>
      <c r="L28">
        <f t="shared" si="5"/>
        <v>40.317965117051997</v>
      </c>
      <c r="M28">
        <f t="shared" si="6"/>
        <v>0.26128561320897076</v>
      </c>
      <c r="N28">
        <f t="shared" si="7"/>
        <v>2.953160660921248</v>
      </c>
      <c r="O28">
        <f t="shared" si="8"/>
        <v>0.24908833227134006</v>
      </c>
      <c r="P28">
        <f t="shared" si="9"/>
        <v>0.15672862759117404</v>
      </c>
      <c r="Q28">
        <f t="shared" si="10"/>
        <v>8.2046067972680738</v>
      </c>
      <c r="R28">
        <f t="shared" si="11"/>
        <v>23.108697142308614</v>
      </c>
      <c r="S28">
        <f t="shared" si="12"/>
        <v>23.001300000000001</v>
      </c>
      <c r="T28">
        <f t="shared" si="13"/>
        <v>2.8199435974303677</v>
      </c>
      <c r="U28">
        <f t="shared" si="14"/>
        <v>57.400580954401981</v>
      </c>
      <c r="V28">
        <f t="shared" si="15"/>
        <v>1.6973818173579001</v>
      </c>
      <c r="W28">
        <f t="shared" si="16"/>
        <v>2.957081250982931</v>
      </c>
      <c r="X28">
        <f t="shared" si="17"/>
        <v>1.1225617800724677</v>
      </c>
      <c r="Y28">
        <f t="shared" si="18"/>
        <v>-124.04349260244561</v>
      </c>
      <c r="Z28">
        <f t="shared" si="19"/>
        <v>125.28297659334316</v>
      </c>
      <c r="AA28">
        <f t="shared" si="20"/>
        <v>8.8293449027159507</v>
      </c>
      <c r="AB28">
        <f t="shared" si="21"/>
        <v>18.27343569088157</v>
      </c>
      <c r="AC28">
        <v>3</v>
      </c>
      <c r="AD28">
        <v>1</v>
      </c>
      <c r="AE28">
        <f t="shared" si="22"/>
        <v>1</v>
      </c>
      <c r="AF28">
        <f t="shared" si="23"/>
        <v>0</v>
      </c>
      <c r="AG28">
        <f t="shared" si="24"/>
        <v>54176.807168574851</v>
      </c>
      <c r="AH28" t="s">
        <v>298</v>
      </c>
      <c r="AI28">
        <v>10325.799999999999</v>
      </c>
      <c r="AJ28">
        <v>735.74519999999995</v>
      </c>
      <c r="AK28">
        <v>3503.57</v>
      </c>
      <c r="AL28">
        <f t="shared" si="25"/>
        <v>2767.8248000000003</v>
      </c>
      <c r="AM28">
        <f t="shared" si="26"/>
        <v>0.79000128440419348</v>
      </c>
      <c r="AN28">
        <v>-1.03921843311754</v>
      </c>
      <c r="AO28" t="s">
        <v>348</v>
      </c>
      <c r="AP28">
        <v>10324.799999999999</v>
      </c>
      <c r="AQ28">
        <v>808.70726923076904</v>
      </c>
      <c r="AR28">
        <v>2837.72</v>
      </c>
      <c r="AS28">
        <f t="shared" si="27"/>
        <v>0.71501512861354577</v>
      </c>
      <c r="AT28">
        <v>0.5</v>
      </c>
      <c r="AU28">
        <f t="shared" si="28"/>
        <v>41.987430645904801</v>
      </c>
      <c r="AV28">
        <f t="shared" si="29"/>
        <v>1.7768627548549467</v>
      </c>
      <c r="AW28">
        <f t="shared" si="30"/>
        <v>15.010824061716978</v>
      </c>
      <c r="AX28">
        <f t="shared" si="31"/>
        <v>0.73285595478059851</v>
      </c>
      <c r="AY28">
        <f t="shared" si="32"/>
        <v>6.7069624043479076E-2</v>
      </c>
      <c r="AZ28">
        <f t="shared" si="33"/>
        <v>0.23464260039750237</v>
      </c>
      <c r="BA28" t="s">
        <v>349</v>
      </c>
      <c r="BB28">
        <v>758.08</v>
      </c>
      <c r="BC28">
        <f t="shared" si="34"/>
        <v>2079.64</v>
      </c>
      <c r="BD28">
        <f t="shared" si="35"/>
        <v>0.97565575328866094</v>
      </c>
      <c r="BE28">
        <f t="shared" si="36"/>
        <v>0.24252501374982255</v>
      </c>
      <c r="BF28">
        <f t="shared" si="37"/>
        <v>0.96528879926116662</v>
      </c>
      <c r="BG28">
        <f t="shared" si="38"/>
        <v>0.24056797236588107</v>
      </c>
      <c r="BH28">
        <f t="shared" si="39"/>
        <v>0.91457705599281813</v>
      </c>
      <c r="BI28">
        <f t="shared" si="40"/>
        <v>8.5422944007181867E-2</v>
      </c>
      <c r="BJ28">
        <v>1732</v>
      </c>
      <c r="BK28">
        <v>300</v>
      </c>
      <c r="BL28">
        <v>300</v>
      </c>
      <c r="BM28">
        <v>300</v>
      </c>
      <c r="BN28">
        <v>10324.799999999999</v>
      </c>
      <c r="BO28">
        <v>2836.7</v>
      </c>
      <c r="BP28">
        <v>-8.5218299999999993E-3</v>
      </c>
      <c r="BQ28">
        <v>-29.51</v>
      </c>
      <c r="BR28">
        <f t="shared" si="41"/>
        <v>49.8247</v>
      </c>
      <c r="BS28">
        <f t="shared" si="42"/>
        <v>41.987430645904801</v>
      </c>
      <c r="BT28">
        <f t="shared" si="43"/>
        <v>0.84270313009219922</v>
      </c>
      <c r="BU28">
        <f t="shared" si="44"/>
        <v>0.1954062601843988</v>
      </c>
      <c r="BV28">
        <v>6</v>
      </c>
      <c r="BW28">
        <v>0.5</v>
      </c>
      <c r="BX28" t="s">
        <v>299</v>
      </c>
      <c r="BY28">
        <v>1599837817</v>
      </c>
      <c r="BZ28">
        <v>396.56400000000002</v>
      </c>
      <c r="CA28">
        <v>400.03500000000003</v>
      </c>
      <c r="CB28">
        <v>16.6953</v>
      </c>
      <c r="CC28">
        <v>13.376099999999999</v>
      </c>
      <c r="CD28">
        <v>399.10399999999998</v>
      </c>
      <c r="CE28">
        <v>16.818899999999999</v>
      </c>
      <c r="CF28">
        <v>499.96699999999998</v>
      </c>
      <c r="CG28">
        <v>101.568</v>
      </c>
      <c r="CH28">
        <v>0.100243</v>
      </c>
      <c r="CI28">
        <v>23.7882</v>
      </c>
      <c r="CJ28">
        <v>23.001300000000001</v>
      </c>
      <c r="CK28">
        <v>999.9</v>
      </c>
      <c r="CL28">
        <v>0</v>
      </c>
      <c r="CM28">
        <v>0</v>
      </c>
      <c r="CN28">
        <v>9978.75</v>
      </c>
      <c r="CO28">
        <v>0</v>
      </c>
      <c r="CP28">
        <v>1.5289399999999999E-3</v>
      </c>
      <c r="CQ28">
        <v>49.8247</v>
      </c>
      <c r="CR28">
        <v>0.89992000000000005</v>
      </c>
      <c r="CS28">
        <v>0.10008</v>
      </c>
      <c r="CT28">
        <v>0</v>
      </c>
      <c r="CU28">
        <v>809.553</v>
      </c>
      <c r="CV28">
        <v>5.0011200000000002</v>
      </c>
      <c r="CW28">
        <v>369.31</v>
      </c>
      <c r="CX28">
        <v>439.10199999999998</v>
      </c>
      <c r="CY28">
        <v>35.436999999999998</v>
      </c>
      <c r="CZ28">
        <v>39.561999999999998</v>
      </c>
      <c r="DA28">
        <v>37.75</v>
      </c>
      <c r="DB28">
        <v>39.061999999999998</v>
      </c>
      <c r="DC28">
        <v>37.811999999999998</v>
      </c>
      <c r="DD28">
        <v>40.340000000000003</v>
      </c>
      <c r="DE28">
        <v>4.49</v>
      </c>
      <c r="DF28">
        <v>0</v>
      </c>
      <c r="DG28">
        <v>89.299999952316298</v>
      </c>
      <c r="DH28">
        <v>0</v>
      </c>
      <c r="DI28">
        <v>808.70726923076904</v>
      </c>
      <c r="DJ28">
        <v>6.6659487247277003</v>
      </c>
      <c r="DK28">
        <v>-1.83246390300419E-2</v>
      </c>
      <c r="DL28">
        <v>370.58300000000003</v>
      </c>
      <c r="DM28">
        <v>15</v>
      </c>
      <c r="DN28">
        <v>1599837788.5</v>
      </c>
      <c r="DO28" t="s">
        <v>350</v>
      </c>
      <c r="DP28">
        <v>1599837781.5</v>
      </c>
      <c r="DQ28">
        <v>1599837788.5</v>
      </c>
      <c r="DR28">
        <v>38</v>
      </c>
      <c r="DS28">
        <v>3.1E-2</v>
      </c>
      <c r="DT28">
        <v>1E-3</v>
      </c>
      <c r="DU28">
        <v>-2.54</v>
      </c>
      <c r="DV28">
        <v>-0.124</v>
      </c>
      <c r="DW28">
        <v>400</v>
      </c>
      <c r="DX28">
        <v>13</v>
      </c>
      <c r="DY28">
        <v>0.43</v>
      </c>
      <c r="DZ28">
        <v>0.02</v>
      </c>
      <c r="EA28">
        <v>399.991731707317</v>
      </c>
      <c r="EB28">
        <v>-9.71707317067287E-2</v>
      </c>
      <c r="EC28">
        <v>3.0475919634568999E-2</v>
      </c>
      <c r="ED28">
        <v>1</v>
      </c>
      <c r="EE28">
        <v>396.59185365853699</v>
      </c>
      <c r="EF28">
        <v>-0.38968641115073999</v>
      </c>
      <c r="EG28">
        <v>4.1371936391247699E-2</v>
      </c>
      <c r="EH28">
        <v>1</v>
      </c>
      <c r="EI28">
        <v>13.3753317073171</v>
      </c>
      <c r="EJ28">
        <v>-4.4132404181151099E-3</v>
      </c>
      <c r="EK28">
        <v>1.1536662713091299E-3</v>
      </c>
      <c r="EL28">
        <v>1</v>
      </c>
      <c r="EM28">
        <v>16.716721951219501</v>
      </c>
      <c r="EN28">
        <v>-0.110105226480846</v>
      </c>
      <c r="EO28">
        <v>1.09905616313832E-2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-2.54</v>
      </c>
      <c r="EW28">
        <v>-0.1236</v>
      </c>
      <c r="EX28">
        <v>-2.5403000000000602</v>
      </c>
      <c r="EY28">
        <v>0</v>
      </c>
      <c r="EZ28">
        <v>0</v>
      </c>
      <c r="FA28">
        <v>0</v>
      </c>
      <c r="FB28">
        <v>-0.123549999999996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0.6</v>
      </c>
      <c r="FK28">
        <v>0.5</v>
      </c>
      <c r="FL28">
        <v>2</v>
      </c>
      <c r="FM28">
        <v>498.28300000000002</v>
      </c>
      <c r="FN28">
        <v>520.46900000000005</v>
      </c>
      <c r="FO28">
        <v>22.195499999999999</v>
      </c>
      <c r="FP28">
        <v>24.433700000000002</v>
      </c>
      <c r="FQ28">
        <v>30.0001</v>
      </c>
      <c r="FR28">
        <v>24.388200000000001</v>
      </c>
      <c r="FS28">
        <v>24.3688</v>
      </c>
      <c r="FT28">
        <v>20.322099999999999</v>
      </c>
      <c r="FU28">
        <v>0</v>
      </c>
      <c r="FV28">
        <v>0</v>
      </c>
      <c r="FW28">
        <v>22.195900000000002</v>
      </c>
      <c r="FX28">
        <v>400</v>
      </c>
      <c r="FY28">
        <v>7.0820600000000002</v>
      </c>
      <c r="FZ28">
        <v>102.413</v>
      </c>
      <c r="GA28">
        <v>102.55500000000001</v>
      </c>
    </row>
    <row r="29" spans="1:183" x14ac:dyDescent="0.35">
      <c r="A29">
        <v>12</v>
      </c>
      <c r="B29">
        <v>1599837904</v>
      </c>
      <c r="C29">
        <v>1118.5</v>
      </c>
      <c r="D29" t="s">
        <v>351</v>
      </c>
      <c r="E29" t="s">
        <v>352</v>
      </c>
      <c r="F29">
        <v>1599837904</v>
      </c>
      <c r="G29">
        <f t="shared" si="0"/>
        <v>2.6500519850179175E-3</v>
      </c>
      <c r="H29">
        <f t="shared" si="1"/>
        <v>-0.95871010475380858</v>
      </c>
      <c r="I29">
        <f t="shared" si="2"/>
        <v>399.822</v>
      </c>
      <c r="J29">
        <f t="shared" si="3"/>
        <v>399.13505161558385</v>
      </c>
      <c r="K29">
        <f t="shared" si="4"/>
        <v>40.579655136630464</v>
      </c>
      <c r="L29">
        <f t="shared" si="5"/>
        <v>40.6494964808658</v>
      </c>
      <c r="M29">
        <f t="shared" si="6"/>
        <v>0.24177090984044231</v>
      </c>
      <c r="N29">
        <f t="shared" si="7"/>
        <v>2.9578077662810967</v>
      </c>
      <c r="O29">
        <f t="shared" si="8"/>
        <v>0.23130397356195376</v>
      </c>
      <c r="P29">
        <f t="shared" si="9"/>
        <v>0.14546763308877686</v>
      </c>
      <c r="Q29">
        <f t="shared" si="10"/>
        <v>1.9963409403257826E-3</v>
      </c>
      <c r="R29">
        <f t="shared" si="11"/>
        <v>23.069166521030255</v>
      </c>
      <c r="S29">
        <f t="shared" si="12"/>
        <v>22.9848</v>
      </c>
      <c r="T29">
        <f t="shared" si="13"/>
        <v>2.817128639591727</v>
      </c>
      <c r="U29">
        <f t="shared" si="14"/>
        <v>56.864991830032565</v>
      </c>
      <c r="V29">
        <f t="shared" si="15"/>
        <v>1.6780567461678899</v>
      </c>
      <c r="W29">
        <f t="shared" si="16"/>
        <v>2.9509487158347647</v>
      </c>
      <c r="X29">
        <f t="shared" si="17"/>
        <v>1.1390718934238371</v>
      </c>
      <c r="Y29">
        <f t="shared" si="18"/>
        <v>-116.86729253929016</v>
      </c>
      <c r="Z29">
        <f t="shared" si="19"/>
        <v>122.60981840219925</v>
      </c>
      <c r="AA29">
        <f t="shared" si="20"/>
        <v>8.625150190547604</v>
      </c>
      <c r="AB29">
        <f t="shared" si="21"/>
        <v>14.369672394397014</v>
      </c>
      <c r="AC29">
        <v>3</v>
      </c>
      <c r="AD29">
        <v>1</v>
      </c>
      <c r="AE29">
        <f t="shared" si="22"/>
        <v>1</v>
      </c>
      <c r="AF29">
        <f t="shared" si="23"/>
        <v>0</v>
      </c>
      <c r="AG29">
        <f t="shared" si="24"/>
        <v>54320.368893666033</v>
      </c>
      <c r="AH29" t="s">
        <v>353</v>
      </c>
      <c r="AI29">
        <v>10323.700000000001</v>
      </c>
      <c r="AJ29">
        <v>720.10680000000002</v>
      </c>
      <c r="AK29">
        <v>2999.85</v>
      </c>
      <c r="AL29">
        <f t="shared" si="25"/>
        <v>2279.7431999999999</v>
      </c>
      <c r="AM29">
        <f t="shared" si="26"/>
        <v>0.75995239761988098</v>
      </c>
      <c r="AN29">
        <v>-0.95871010475380902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-0.95871010475380858</v>
      </c>
      <c r="AW29" t="e">
        <f t="shared" si="30"/>
        <v>#DIV/0!</v>
      </c>
      <c r="AX29" t="e">
        <f t="shared" si="31"/>
        <v>#DIV/0!</v>
      </c>
      <c r="AY29">
        <f t="shared" si="32"/>
        <v>2.1137634510092893E-14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1.3158718929395206</v>
      </c>
      <c r="BH29" t="e">
        <f t="shared" si="39"/>
        <v>#DIV/0!</v>
      </c>
      <c r="BI29" t="e">
        <f t="shared" si="40"/>
        <v>#DIV/0!</v>
      </c>
      <c r="BJ29">
        <v>1734</v>
      </c>
      <c r="BK29">
        <v>300</v>
      </c>
      <c r="BL29">
        <v>300</v>
      </c>
      <c r="BM29">
        <v>300</v>
      </c>
      <c r="BN29">
        <v>10323.700000000001</v>
      </c>
      <c r="BO29">
        <v>2955.28</v>
      </c>
      <c r="BP29">
        <v>-8.5610400000000007E-3</v>
      </c>
      <c r="BQ29">
        <v>-1.71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1599837904</v>
      </c>
      <c r="BZ29">
        <v>399.822</v>
      </c>
      <c r="CA29">
        <v>399.94299999999998</v>
      </c>
      <c r="CB29">
        <v>16.505099999999999</v>
      </c>
      <c r="CC29">
        <v>13.377700000000001</v>
      </c>
      <c r="CD29">
        <v>402.41</v>
      </c>
      <c r="CE29">
        <v>16.628</v>
      </c>
      <c r="CF29">
        <v>500.02800000000002</v>
      </c>
      <c r="CG29">
        <v>101.569</v>
      </c>
      <c r="CH29">
        <v>9.9983900000000001E-2</v>
      </c>
      <c r="CI29">
        <v>23.753699999999998</v>
      </c>
      <c r="CJ29">
        <v>22.9848</v>
      </c>
      <c r="CK29">
        <v>999.9</v>
      </c>
      <c r="CL29">
        <v>0</v>
      </c>
      <c r="CM29">
        <v>0</v>
      </c>
      <c r="CN29">
        <v>10005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718.55</v>
      </c>
      <c r="CV29">
        <v>5.0011199999999999E-2</v>
      </c>
      <c r="CW29">
        <v>-12.45</v>
      </c>
      <c r="CX29">
        <v>-1.9</v>
      </c>
      <c r="CY29">
        <v>35</v>
      </c>
      <c r="CZ29">
        <v>39.311999999999998</v>
      </c>
      <c r="DA29">
        <v>37.436999999999998</v>
      </c>
      <c r="DB29">
        <v>38.75</v>
      </c>
      <c r="DC29">
        <v>37.25</v>
      </c>
      <c r="DD29">
        <v>0</v>
      </c>
      <c r="DE29">
        <v>0</v>
      </c>
      <c r="DF29">
        <v>0</v>
      </c>
      <c r="DG29">
        <v>86.299999952316298</v>
      </c>
      <c r="DH29">
        <v>0</v>
      </c>
      <c r="DI29">
        <v>720.10680000000002</v>
      </c>
      <c r="DJ29">
        <v>-7.3807693276661404</v>
      </c>
      <c r="DK29">
        <v>-2.3469230137327899</v>
      </c>
      <c r="DL29">
        <v>-11.709199999999999</v>
      </c>
      <c r="DM29">
        <v>15</v>
      </c>
      <c r="DN29">
        <v>1599837878</v>
      </c>
      <c r="DO29" t="s">
        <v>355</v>
      </c>
      <c r="DP29">
        <v>1599837867</v>
      </c>
      <c r="DQ29">
        <v>1599837878</v>
      </c>
      <c r="DR29">
        <v>39</v>
      </c>
      <c r="DS29">
        <v>-4.7E-2</v>
      </c>
      <c r="DT29">
        <v>1E-3</v>
      </c>
      <c r="DU29">
        <v>-2.5880000000000001</v>
      </c>
      <c r="DV29">
        <v>-0.123</v>
      </c>
      <c r="DW29">
        <v>400</v>
      </c>
      <c r="DX29">
        <v>13</v>
      </c>
      <c r="DY29">
        <v>0.54</v>
      </c>
      <c r="DZ29">
        <v>0.05</v>
      </c>
      <c r="EA29">
        <v>399.99960975609798</v>
      </c>
      <c r="EB29">
        <v>8.3665505226511006E-2</v>
      </c>
      <c r="EC29">
        <v>4.7336304867160402E-2</v>
      </c>
      <c r="ED29">
        <v>1</v>
      </c>
      <c r="EE29">
        <v>399.71678048780501</v>
      </c>
      <c r="EF29">
        <v>0.50318466899034198</v>
      </c>
      <c r="EG29">
        <v>5.3899414990773602E-2</v>
      </c>
      <c r="EH29">
        <v>1</v>
      </c>
      <c r="EI29">
        <v>13.377395121951199</v>
      </c>
      <c r="EJ29">
        <v>5.2975609756117804E-3</v>
      </c>
      <c r="EK29">
        <v>7.6794029859173797E-4</v>
      </c>
      <c r="EL29">
        <v>1</v>
      </c>
      <c r="EM29">
        <v>16.514978048780499</v>
      </c>
      <c r="EN29">
        <v>0.11816655052267599</v>
      </c>
      <c r="EO29">
        <v>6.7786654245166097E-2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-2.5880000000000001</v>
      </c>
      <c r="EW29">
        <v>-0.1229</v>
      </c>
      <c r="EX29">
        <v>-2.5877619047618601</v>
      </c>
      <c r="EY29">
        <v>0</v>
      </c>
      <c r="EZ29">
        <v>0</v>
      </c>
      <c r="FA29">
        <v>0</v>
      </c>
      <c r="FB29">
        <v>-0.122885714285715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0.6</v>
      </c>
      <c r="FK29">
        <v>0.4</v>
      </c>
      <c r="FL29">
        <v>2</v>
      </c>
      <c r="FM29">
        <v>498.12900000000002</v>
      </c>
      <c r="FN29">
        <v>520.30999999999995</v>
      </c>
      <c r="FO29">
        <v>22.251000000000001</v>
      </c>
      <c r="FP29">
        <v>24.449100000000001</v>
      </c>
      <c r="FQ29">
        <v>30.0002</v>
      </c>
      <c r="FR29">
        <v>24.4025</v>
      </c>
      <c r="FS29">
        <v>24.3841</v>
      </c>
      <c r="FT29">
        <v>20.3264</v>
      </c>
      <c r="FU29">
        <v>0</v>
      </c>
      <c r="FV29">
        <v>0</v>
      </c>
      <c r="FW29">
        <v>22.260100000000001</v>
      </c>
      <c r="FX29">
        <v>400</v>
      </c>
      <c r="FY29">
        <v>7.0820600000000002</v>
      </c>
      <c r="FZ29">
        <v>102.411</v>
      </c>
      <c r="GA29">
        <v>102.55200000000001</v>
      </c>
    </row>
    <row r="30" spans="1:183" x14ac:dyDescent="0.35">
      <c r="A30">
        <v>13</v>
      </c>
      <c r="B30">
        <v>1599840852.5</v>
      </c>
      <c r="C30">
        <v>4067</v>
      </c>
      <c r="D30" t="s">
        <v>356</v>
      </c>
      <c r="E30" t="s">
        <v>357</v>
      </c>
      <c r="F30">
        <v>1599840852.5</v>
      </c>
      <c r="G30">
        <f t="shared" si="0"/>
        <v>1.8018594301297504E-3</v>
      </c>
      <c r="H30">
        <f t="shared" si="1"/>
        <v>-1.1131980922652445</v>
      </c>
      <c r="I30">
        <f t="shared" si="2"/>
        <v>400.46800000000002</v>
      </c>
      <c r="J30">
        <f t="shared" si="3"/>
        <v>404.83111488073513</v>
      </c>
      <c r="K30">
        <f t="shared" si="4"/>
        <v>41.163353258718757</v>
      </c>
      <c r="L30">
        <f t="shared" si="5"/>
        <v>40.719710385079999</v>
      </c>
      <c r="M30">
        <f t="shared" si="6"/>
        <v>0.14549333259021366</v>
      </c>
      <c r="N30">
        <f t="shared" si="7"/>
        <v>2.9520443861313432</v>
      </c>
      <c r="O30">
        <f t="shared" si="8"/>
        <v>0.14162385619824991</v>
      </c>
      <c r="P30">
        <f t="shared" si="9"/>
        <v>8.8853995540091241E-2</v>
      </c>
      <c r="Q30">
        <f t="shared" si="10"/>
        <v>1.9963409403257826E-3</v>
      </c>
      <c r="R30">
        <f t="shared" si="11"/>
        <v>23.230700124798485</v>
      </c>
      <c r="S30">
        <f t="shared" si="12"/>
        <v>22.997399999999999</v>
      </c>
      <c r="T30">
        <f t="shared" si="13"/>
        <v>2.8192780217833233</v>
      </c>
      <c r="U30">
        <f t="shared" si="14"/>
        <v>52.821727225685265</v>
      </c>
      <c r="V30">
        <f t="shared" si="15"/>
        <v>1.5534311040559998</v>
      </c>
      <c r="W30">
        <f t="shared" si="16"/>
        <v>2.9408941843549243</v>
      </c>
      <c r="X30">
        <f t="shared" si="17"/>
        <v>1.2658469177273235</v>
      </c>
      <c r="Y30">
        <f t="shared" si="18"/>
        <v>-79.462000868722001</v>
      </c>
      <c r="Z30">
        <f t="shared" si="19"/>
        <v>111.34177161480109</v>
      </c>
      <c r="AA30">
        <f t="shared" si="20"/>
        <v>7.8460223645630922</v>
      </c>
      <c r="AB30">
        <f t="shared" si="21"/>
        <v>39.72778945158251</v>
      </c>
      <c r="AC30">
        <v>2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54160.766484133877</v>
      </c>
      <c r="AH30" t="s">
        <v>358</v>
      </c>
      <c r="AI30">
        <v>10322</v>
      </c>
      <c r="AJ30">
        <v>739.71076923076896</v>
      </c>
      <c r="AK30">
        <v>3605.34</v>
      </c>
      <c r="AL30">
        <f t="shared" si="25"/>
        <v>2865.6292307692311</v>
      </c>
      <c r="AM30">
        <f t="shared" si="26"/>
        <v>0.79482912312548359</v>
      </c>
      <c r="AN30">
        <v>-1.11319809226524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W30" t="e">
        <f t="shared" si="30"/>
        <v>#DIV/0!</v>
      </c>
      <c r="AX30" t="e">
        <f t="shared" si="31"/>
        <v>#DIV/0!</v>
      </c>
      <c r="AY30">
        <f t="shared" si="32"/>
        <v>52.98569271606452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1.2581320574512027</v>
      </c>
      <c r="BH30" t="e">
        <f t="shared" si="39"/>
        <v>#DIV/0!</v>
      </c>
      <c r="BI30" t="e">
        <f t="shared" si="40"/>
        <v>#DIV/0!</v>
      </c>
      <c r="BJ30">
        <v>1735</v>
      </c>
      <c r="BK30">
        <v>300</v>
      </c>
      <c r="BL30">
        <v>300</v>
      </c>
      <c r="BM30">
        <v>300</v>
      </c>
      <c r="BN30">
        <v>10322</v>
      </c>
      <c r="BO30">
        <v>3602.89</v>
      </c>
      <c r="BP30">
        <v>-8.5626399999999998E-3</v>
      </c>
      <c r="BQ30">
        <v>4.9400000000000004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1599840852.5</v>
      </c>
      <c r="BZ30">
        <v>400.46800000000002</v>
      </c>
      <c r="CA30">
        <v>399.99799999999999</v>
      </c>
      <c r="CB30">
        <v>15.2776</v>
      </c>
      <c r="CC30">
        <v>13.148099999999999</v>
      </c>
      <c r="CD30">
        <v>403.17</v>
      </c>
      <c r="CE30">
        <v>15.400499999999999</v>
      </c>
      <c r="CF30">
        <v>499.92899999999997</v>
      </c>
      <c r="CG30">
        <v>101.58</v>
      </c>
      <c r="CH30">
        <v>0.10031</v>
      </c>
      <c r="CI30">
        <v>23.696999999999999</v>
      </c>
      <c r="CJ30">
        <v>22.997399999999999</v>
      </c>
      <c r="CK30">
        <v>999.9</v>
      </c>
      <c r="CL30">
        <v>0</v>
      </c>
      <c r="CM30">
        <v>0</v>
      </c>
      <c r="CN30">
        <v>9971.25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736.89</v>
      </c>
      <c r="CV30">
        <v>5.0011199999999999E-2</v>
      </c>
      <c r="CW30">
        <v>-13.56</v>
      </c>
      <c r="CX30">
        <v>-1.81</v>
      </c>
      <c r="CY30">
        <v>35.561999999999998</v>
      </c>
      <c r="CZ30">
        <v>40.625</v>
      </c>
      <c r="DA30">
        <v>38.25</v>
      </c>
      <c r="DB30">
        <v>40.25</v>
      </c>
      <c r="DC30">
        <v>37.936999999999998</v>
      </c>
      <c r="DD30">
        <v>0</v>
      </c>
      <c r="DE30">
        <v>0</v>
      </c>
      <c r="DF30">
        <v>0</v>
      </c>
      <c r="DG30">
        <v>2947.4000000953702</v>
      </c>
      <c r="DH30">
        <v>0</v>
      </c>
      <c r="DI30">
        <v>739.71076923076896</v>
      </c>
      <c r="DJ30">
        <v>-1.014016979764</v>
      </c>
      <c r="DK30">
        <v>-7.1186326182562203</v>
      </c>
      <c r="DL30">
        <v>-8.8453846153846207</v>
      </c>
      <c r="DM30">
        <v>15</v>
      </c>
      <c r="DN30">
        <v>1599840868</v>
      </c>
      <c r="DO30" t="s">
        <v>359</v>
      </c>
      <c r="DP30">
        <v>1599840868</v>
      </c>
      <c r="DQ30">
        <v>1599837878</v>
      </c>
      <c r="DR30">
        <v>40</v>
      </c>
      <c r="DS30">
        <v>-0.114</v>
      </c>
      <c r="DT30">
        <v>1E-3</v>
      </c>
      <c r="DU30">
        <v>-2.702</v>
      </c>
      <c r="DV30">
        <v>-0.123</v>
      </c>
      <c r="DW30">
        <v>400</v>
      </c>
      <c r="DX30">
        <v>13</v>
      </c>
      <c r="DY30">
        <v>0.68</v>
      </c>
      <c r="DZ30">
        <v>0.05</v>
      </c>
      <c r="EA30">
        <v>399.99680487804898</v>
      </c>
      <c r="EB30">
        <v>-0.146592334494903</v>
      </c>
      <c r="EC30">
        <v>3.6727220922531702E-2</v>
      </c>
      <c r="ED30">
        <v>0</v>
      </c>
      <c r="EE30">
        <v>400.58878048780502</v>
      </c>
      <c r="EF30">
        <v>-0.110822299651109</v>
      </c>
      <c r="EG30">
        <v>1.5829136757690598E-2</v>
      </c>
      <c r="EH30">
        <v>1</v>
      </c>
      <c r="EI30">
        <v>13.1495707317073</v>
      </c>
      <c r="EJ30">
        <v>-1.54222996515723E-2</v>
      </c>
      <c r="EK30">
        <v>1.63948890049571E-3</v>
      </c>
      <c r="EL30">
        <v>1</v>
      </c>
      <c r="EM30">
        <v>15.285373170731701</v>
      </c>
      <c r="EN30">
        <v>-3.4862717770030097E-2</v>
      </c>
      <c r="EO30">
        <v>3.4622722265660998E-3</v>
      </c>
      <c r="EP30">
        <v>1</v>
      </c>
      <c r="EQ30">
        <v>3</v>
      </c>
      <c r="ER30">
        <v>4</v>
      </c>
      <c r="ES30" t="s">
        <v>360</v>
      </c>
      <c r="ET30">
        <v>100</v>
      </c>
      <c r="EU30">
        <v>100</v>
      </c>
      <c r="EV30">
        <v>-2.702</v>
      </c>
      <c r="EW30">
        <v>-0.1229</v>
      </c>
      <c r="EX30">
        <v>-2.5877619047618601</v>
      </c>
      <c r="EY30">
        <v>0</v>
      </c>
      <c r="EZ30">
        <v>0</v>
      </c>
      <c r="FA30">
        <v>0</v>
      </c>
      <c r="FB30">
        <v>-0.122885714285715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49.8</v>
      </c>
      <c r="FK30">
        <v>49.6</v>
      </c>
      <c r="FL30">
        <v>2</v>
      </c>
      <c r="FM30">
        <v>499.77600000000001</v>
      </c>
      <c r="FN30">
        <v>517.45100000000002</v>
      </c>
      <c r="FO30">
        <v>21.884799999999998</v>
      </c>
      <c r="FP30">
        <v>25.172699999999999</v>
      </c>
      <c r="FQ30">
        <v>30.0001</v>
      </c>
      <c r="FR30">
        <v>25.137</v>
      </c>
      <c r="FS30">
        <v>25.124199999999998</v>
      </c>
      <c r="FT30">
        <v>20.345400000000001</v>
      </c>
      <c r="FU30">
        <v>0</v>
      </c>
      <c r="FV30">
        <v>0</v>
      </c>
      <c r="FW30">
        <v>21.900500000000001</v>
      </c>
      <c r="FX30">
        <v>400</v>
      </c>
      <c r="FY30">
        <v>7.0820600000000002</v>
      </c>
      <c r="FZ30">
        <v>102.252</v>
      </c>
      <c r="GA30">
        <v>102.383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2020-09-11T11:18:06Z</dcterms:created>
  <dcterms:modified xsi:type="dcterms:W3CDTF">2020-09-21T13:55:48Z</dcterms:modified>
</cp:coreProperties>
</file>